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сравн фирм" sheetId="1" r:id="rId1"/>
    <sheet name="сравнен цен" sheetId="2" r:id="rId2"/>
    <sheet name="Лист1" sheetId="3" r:id="rId3"/>
  </sheets>
  <definedNames>
    <definedName name="_xlnm.Print_Area" localSheetId="0">'сравн фирм'!$A$1:$H$17</definedName>
  </definedNames>
  <calcPr fullCalcOnLoad="1"/>
</workbook>
</file>

<file path=xl/sharedStrings.xml><?xml version="1.0" encoding="utf-8"?>
<sst xmlns="http://schemas.openxmlformats.org/spreadsheetml/2006/main" count="1009" uniqueCount="591">
  <si>
    <t>web-сайт</t>
  </si>
  <si>
    <t>Телефон</t>
  </si>
  <si>
    <t>ИНН</t>
  </si>
  <si>
    <t>(495) 181-59-30</t>
  </si>
  <si>
    <t>Год основания</t>
  </si>
  <si>
    <t>комендант24.рф ; comfort-parking.ru</t>
  </si>
  <si>
    <t>Дмитрий, 275@7248001.ru, +7 (929) 629-70-61</t>
  </si>
  <si>
    <t>Отзывы в интернет</t>
  </si>
  <si>
    <t>Комендант24</t>
  </si>
  <si>
    <t>e-mail</t>
  </si>
  <si>
    <t>mail@7248001.ru ; 888@comfort-parking.ru</t>
  </si>
  <si>
    <t>Контактное лицо (КП)</t>
  </si>
  <si>
    <t>proshlagbaum.ru</t>
  </si>
  <si>
    <t>Прошлагбаум</t>
  </si>
  <si>
    <t>Юридический адрес</t>
  </si>
  <si>
    <t>Юр. Лицо</t>
  </si>
  <si>
    <t>ОГРН</t>
  </si>
  <si>
    <t>Время работы</t>
  </si>
  <si>
    <t>(495) 133-07-64. Из КП (495) 790-10-34</t>
  </si>
  <si>
    <t xml:space="preserve">Гарантия </t>
  </si>
  <si>
    <t>не нашла</t>
  </si>
  <si>
    <t>ИнтеллектПАРК</t>
  </si>
  <si>
    <t>intelpark.ru</t>
  </si>
  <si>
    <t>(499) 350-28-86</t>
  </si>
  <si>
    <t>info@intelpark.ru</t>
  </si>
  <si>
    <t>Ген. Директор</t>
  </si>
  <si>
    <t>Фотоэлементы проводные (пара RX+PX)</t>
  </si>
  <si>
    <t>Роутер Zyxel Lite III</t>
  </si>
  <si>
    <t>Блок питания для камеры 12в 2А (уличное исполнение)</t>
  </si>
  <si>
    <t>Мачта для видеокамеры</t>
  </si>
  <si>
    <t>Установка стрелоуловителя</t>
  </si>
  <si>
    <t>Установка мачты для камеры</t>
  </si>
  <si>
    <t>Кабель ВВГнг 2х1,5 (100 метров)</t>
  </si>
  <si>
    <t>Разработка грунта, разделка асфальта</t>
  </si>
  <si>
    <t>Труба гофрированная d16 (100 метров) для прокладки по улице</t>
  </si>
  <si>
    <t xml:space="preserve">Шкаф металлический </t>
  </si>
  <si>
    <t>Автомат 16а</t>
  </si>
  <si>
    <t>Установка, подключение автомата</t>
  </si>
  <si>
    <t>Установка разделочной коробки</t>
  </si>
  <si>
    <t>м</t>
  </si>
  <si>
    <t>СУММА ДИСПЕТЧЕРИЗАЦИИ</t>
  </si>
  <si>
    <t>Фактический адрес</t>
  </si>
  <si>
    <t>АМ Видео</t>
  </si>
  <si>
    <t>Бетонирование мачты</t>
  </si>
  <si>
    <t>Гофра 25</t>
  </si>
  <si>
    <t>Цемент 50 кг</t>
  </si>
  <si>
    <t>шт</t>
  </si>
  <si>
    <t>Таблички информационные</t>
  </si>
  <si>
    <t>Транспортные расходы</t>
  </si>
  <si>
    <t>Прокладка кабеля на улице</t>
  </si>
  <si>
    <t>Штробление</t>
  </si>
  <si>
    <t>Стрела для проезда до 4,5 м. Оцинкованная зубчатая рейка. Цвет оранжевый. Металл 2 мм.</t>
  </si>
  <si>
    <t>Привод BFT DEIMOS BT A400, 24В, 12 м/мин, вес до 400 кг, режим калитки, встроенный приемник (на 60 пультов)</t>
  </si>
  <si>
    <t>Фотоэлементы проводные (датчики безопасности)</t>
  </si>
  <si>
    <t>Ловитель, приемная опора для стрелы, фотоэлементов</t>
  </si>
  <si>
    <t>Видеорегистратор 4-х канальный</t>
  </si>
  <si>
    <t>Тумба сварная откатного антивандального шлагбаума
1205х505х1280, стальной защитный кожух. Цвет
оранжевый.</t>
  </si>
  <si>
    <t xml:space="preserve">Жесткий диск на 2 ТБт </t>
  </si>
  <si>
    <t xml:space="preserve">Вызывная панель (для вызова диспетчера) с
контроллером и GSM модулем (для открытия
шлагбаума с телефона) </t>
  </si>
  <si>
    <t>Роутер с сетевым терминалом</t>
  </si>
  <si>
    <t>Мачта для камеры 3,4 м бетонируемая</t>
  </si>
  <si>
    <t>Прожектор светодиодный с датчиком освещенности</t>
  </si>
  <si>
    <t>Мачта для прожектора 3,4 м бетонируемая</t>
  </si>
  <si>
    <t>Блок питания</t>
  </si>
  <si>
    <t>Свитч на 4 порта</t>
  </si>
  <si>
    <t>Ящик электрический с замком</t>
  </si>
  <si>
    <t>Труба ПНД гофрированная d25 с протяжкой</t>
  </si>
  <si>
    <t>Кабель силовой ВВГ 3х1,5 для подключения шлагбаума</t>
  </si>
  <si>
    <t>Автоматический выключатель 16А</t>
  </si>
  <si>
    <t>1157746600274  ОГРН</t>
  </si>
  <si>
    <t>г.Химки, улица Лавочкина 13 корпус 2</t>
  </si>
  <si>
    <t>Руководитель проектов Валерий Лохов lvv6229@gmail.com,  Д.А. Буров главный инженер</t>
  </si>
  <si>
    <t>Фото элемент проводной EPMB.</t>
  </si>
  <si>
    <t>Мачта под камеру 4 м.</t>
  </si>
  <si>
    <t>Программирование системы под диспетчеризацию</t>
  </si>
  <si>
    <t>Программирование вызывной панели.</t>
  </si>
  <si>
    <t>Монтаж камер.</t>
  </si>
  <si>
    <t>Кабель ШВВП 2*0,75</t>
  </si>
  <si>
    <t>Кабель ВВГ НГ - LS 3x1,5</t>
  </si>
  <si>
    <t>Пескобетон 40 кг</t>
  </si>
  <si>
    <t>Столбик ограждения</t>
  </si>
  <si>
    <t>http://alfasb.ru/</t>
  </si>
  <si>
    <t>Альфа Системы Безопасности</t>
  </si>
  <si>
    <t>м.Кожуховская, Южнопортовая улица, 9с6</t>
  </si>
  <si>
    <t>info@alfasb.ru</t>
  </si>
  <si>
    <t>Личный кабинет пользователя ? На сайте не указан</t>
  </si>
  <si>
    <t>график работы офиса не указан</t>
  </si>
  <si>
    <t>7718287627  ИНН</t>
  </si>
  <si>
    <t>5047188100 ИНН</t>
  </si>
  <si>
    <t>9723042351 ИНН</t>
  </si>
  <si>
    <t>(495) 755-21-67</t>
  </si>
  <si>
    <t>Юр. адрес: 127273, г Москва, проезд Нововладыкинский, 8 / стр 4, оф 508/1</t>
  </si>
  <si>
    <t>Юр. адрес: Москва, ул Южнопортовая,9, стр 6,оф 201</t>
  </si>
  <si>
    <t>Юр. адрес: 141407, Химки г, Лавочкина ул, д. 13, к. 2, пом. 9</t>
  </si>
  <si>
    <t>1187746173878    ОГРН  / БАНК АО «Альфа-Банк» г. Москва</t>
  </si>
  <si>
    <t xml:space="preserve">1165047058770 ОГРН </t>
  </si>
  <si>
    <t>5157746125675  ОГРН / БАНК ТОЧКА ПАО БАНКА ОТКРЫТИЕ</t>
  </si>
  <si>
    <t>7(499) 391-68-33;  7(926) 520-62-90</t>
  </si>
  <si>
    <t>Альберт 8-499-391-68-33 (ген.дир?)</t>
  </si>
  <si>
    <t>график работы офиса: с 8 до 23ч.</t>
  </si>
  <si>
    <t>http://tilbagevise.ru Противоречивые (есть и отрицат. и положит) На яндекс картах 2  отриц отзыва</t>
  </si>
  <si>
    <t>м. Шелепиха, Москва, Шмитовский проезд, д. 34, к. 10</t>
  </si>
  <si>
    <t xml:space="preserve">м. Владыкино, Окружная , г. Москва, Нововладыкинский проезд, д.8, стр.4, оф.508 </t>
  </si>
  <si>
    <t>cameshlagbaum.com; Shlagbaum-moskva.rf ; shlagbaum-moscow.ru</t>
  </si>
  <si>
    <t>Виталий, rv@proshlagbaum.ru, 8-903-790-10-34  8-926-192-58-44</t>
  </si>
  <si>
    <t>7703386590 ИНН</t>
  </si>
  <si>
    <t>Дата образования: 3 июля 2015</t>
  </si>
  <si>
    <t>Дата образования: 3 декабря 2015</t>
  </si>
  <si>
    <t>Дата образования: 3 августа 2016</t>
  </si>
  <si>
    <t>СВЕЖАЯ! Дата образования: 19 февраля 2018</t>
  </si>
  <si>
    <t>Приложение и личный кабинет через месяц будут доработаны и выпущены</t>
  </si>
  <si>
    <t>Со слов Альберта есть личный кабинет и мобильное приложение. Названия не дал. "Мы создадим базу пользователей по Вашим данным"</t>
  </si>
  <si>
    <t>rv@proshlagbaum.ru</t>
  </si>
  <si>
    <t>отзывы не нашла (по названию ищутся ЧОП)</t>
  </si>
  <si>
    <t>Гарантия 1 (один) год</t>
  </si>
  <si>
    <t>Гарантия 1 (один) год ?</t>
  </si>
  <si>
    <t>vv6229@gmail.com</t>
  </si>
  <si>
    <t>Юр. адрес: Москва, Шмитовский проезд, д. 34, стр. 10</t>
  </si>
  <si>
    <t>http://tilbagevise.ru   один отрицательный из 11 положительных, на ответ компании  - тишина</t>
  </si>
  <si>
    <t>один отрицательный</t>
  </si>
  <si>
    <t>Личный кабинет есть</t>
  </si>
  <si>
    <t>на шлагбаум 3 года</t>
  </si>
  <si>
    <t>к-т</t>
  </si>
  <si>
    <t>Откатной антивандальный шлагбаум (комплект: тумба шлагбаума в комплекте с направляющими роликами, блок управления шлагбаумом, стрела шлагбаума 3 м, кожух защитный, закладная монтажная рама, автоматический привод NICE ROBUS 400) - гарантия 3 года</t>
  </si>
  <si>
    <t xml:space="preserve">Дополнительный метр стрелы </t>
  </si>
  <si>
    <t>Приемная стойка стрелы</t>
  </si>
  <si>
    <t>Фотоэлементы в антивандальном корпусе Medium BlueBus EPMAB</t>
  </si>
  <si>
    <t>Уличный прожектор (датчик освещенности)</t>
  </si>
  <si>
    <t>Мачта для прожектора (профиль 50х60 мм, высота 3,5 м, грунтованная, окрашенная)</t>
  </si>
  <si>
    <t>КОМЕНДАНТ 24</t>
  </si>
  <si>
    <t>Роутер + Оптический сетевой терминал + NVR (4ch, 1TB)</t>
  </si>
  <si>
    <t>Коммутатор 5 портов</t>
  </si>
  <si>
    <t xml:space="preserve">Мачта для камеры (профиль 50х60 мм, высота 3,5 м, грунтованная, окрашенная) </t>
  </si>
  <si>
    <t xml:space="preserve">Уличная IP-видеокамера Master MR-IPNV102 2M с ИК-подсветкой. 1/3" SONY IMX322 / DSP  Hi 3516C, 1080P (1920x1080 - 25 к/с), вариофокальный объектив f=2,8-12 мм. Механический ИК-фильтр, День/Ночь, двойной поток передачи, ONVIF 2.4. Питание 12В. IP66. Рабочая температура: -45...+45°С. </t>
  </si>
  <si>
    <t>столбик бетонируемый, без проушин (труба d76мм, L1000мм, пластиковая крышка, цвет серый)</t>
  </si>
  <si>
    <t>Защитный демпфер (отбойник), П - образный для опоры стрелы / стойки фотоэлементов / стойки вызывной панели шлагбаума, труба d80мм</t>
  </si>
  <si>
    <t>Комплект оборудования «Комендант24» IP (вызывная панель Beeward DS03MP, контроллер вызывной панели, GSM ключ TH-G01, внешняя GSM антенна)</t>
  </si>
  <si>
    <t>Стойка для вызывной панели (по желанию Заказчика)+1500 монтаж за каждую</t>
  </si>
  <si>
    <t xml:space="preserve">Парковочный столбик бетонируемый (по желанию Заказчика) +900 монтаж за каждый </t>
  </si>
  <si>
    <t>Термоусаживаемая трубка м. 4 78 312</t>
  </si>
  <si>
    <t>Коннектор RJ-45 (8P8C) категории 5e</t>
  </si>
  <si>
    <t xml:space="preserve">Кабель FTP для уличной прокладки (+60 C до - 40 C) категории 5е 4х2х0.52 </t>
  </si>
  <si>
    <t xml:space="preserve">Кабель силовой ВВГнг 3х1,5 м. </t>
  </si>
  <si>
    <t xml:space="preserve">Труба гофрированная ПНД легкого типа с зондом d20 </t>
  </si>
  <si>
    <t xml:space="preserve">Труба гладкая жесткая ПНД d25 черная </t>
  </si>
  <si>
    <t>Металлорукав гофрированный d20</t>
  </si>
  <si>
    <t xml:space="preserve">Труба стальная неоцинкованная ГОСТ 3262-75 d3/4' </t>
  </si>
  <si>
    <t xml:space="preserve">Пескобетон М300 (40кг) </t>
  </si>
  <si>
    <t>Цемент М500 (40кг)</t>
  </si>
  <si>
    <t xml:space="preserve">Дюбель-гвозди (150 шт./уп.) </t>
  </si>
  <si>
    <t>Крепеж-клипса для гофрированных труб d20 (100 шт./уп.)</t>
  </si>
  <si>
    <t>Кабельный хомут-стяжка нейлоновый (100 шт./уп.)</t>
  </si>
  <si>
    <t xml:space="preserve">Коробка распределительная 190х140х70 IP 56 </t>
  </si>
  <si>
    <t>Вилка 220в</t>
  </si>
  <si>
    <t>Колодка 220в (5 разъемов)</t>
  </si>
  <si>
    <t xml:space="preserve">Шкаф монтажный (металлический с замком) 600х400х155 </t>
  </si>
  <si>
    <t>C16 Автоматический выключатель ABB 1P 16А (C) 4,5kA</t>
  </si>
  <si>
    <t xml:space="preserve">C10 Автоматический выключатель ABB 1P 10А (C) 4,5kA </t>
  </si>
  <si>
    <t xml:space="preserve">C6 Автоматический выключатель ABB 1P 6А (C) 4,5kA </t>
  </si>
  <si>
    <t xml:space="preserve">Блок питания 12V 2,5A IP67 </t>
  </si>
  <si>
    <t>Экспресс-клемма соединительная WAGO (3 pin)</t>
  </si>
  <si>
    <t xml:space="preserve">Разъем питания DC, штекер, с клеммной колодкой </t>
  </si>
  <si>
    <t>Лента монтажная перфорированная 20x0.55 мм</t>
  </si>
  <si>
    <t>Сигнальная лента "Осторожно Кабель" 150 мм ГОСТ</t>
  </si>
  <si>
    <t xml:space="preserve">Диск алмазный (асфальт, бетон) </t>
  </si>
  <si>
    <t xml:space="preserve">Кабель ШВВП 2x0,75 </t>
  </si>
  <si>
    <t>Видеорегистратор</t>
  </si>
  <si>
    <t>Жесткий диск</t>
  </si>
  <si>
    <t>блок питания</t>
  </si>
  <si>
    <t>Стойка для вызывной панели?</t>
  </si>
  <si>
    <t>Комплект расходных материалов для установки откатного шлагбаума (монтажная закладная, пескобетон, арматура, диск алмазный)</t>
  </si>
  <si>
    <t>Доставка</t>
  </si>
  <si>
    <t>усл</t>
  </si>
  <si>
    <t>у</t>
  </si>
  <si>
    <t>Монтаж, расключение, настройка, пуско-наладка системы удаленной диспетчеризации проездов</t>
  </si>
  <si>
    <t>СМР (основание 60смX1350смX40см заливаемое цементной смесью, с организацией кабельвводов), расключение, настройка, пуско-наладка автоматического откатного шлагбаума (УСЛУГА)</t>
  </si>
  <si>
    <t xml:space="preserve">СМР по установке столбиков  </t>
  </si>
  <si>
    <t xml:space="preserve">СМР по установке защитных демпферов </t>
  </si>
  <si>
    <t xml:space="preserve">Штробление (глубина до 0,18 м) с заделыванием штробы цементной смесью услуга (м)  </t>
  </si>
  <si>
    <t xml:space="preserve">Земляные работы (глубина до 0,18 м)  </t>
  </si>
  <si>
    <t xml:space="preserve">Прокладка кабеля (включая затяжку)  </t>
  </si>
  <si>
    <t xml:space="preserve">СМР, расключение линии электропитания  </t>
  </si>
  <si>
    <t xml:space="preserve">Монтаж, расключение, настройка вызывной панели  </t>
  </si>
  <si>
    <t xml:space="preserve">Установка монтажного металлического шкафа  </t>
  </si>
  <si>
    <t xml:space="preserve">Монтаж, настройка роутера  </t>
  </si>
  <si>
    <t xml:space="preserve">Монтаж, расключение, настройка IP видеокамеры  </t>
  </si>
  <si>
    <t xml:space="preserve">Установка мачты для камеры видеонаблюдения / прожектора  </t>
  </si>
  <si>
    <t xml:space="preserve">Монтаж, расключение, настройка уличного прожектора  </t>
  </si>
  <si>
    <t xml:space="preserve">Монтаж, расключение, настройка фотоэлементов  </t>
  </si>
  <si>
    <t xml:space="preserve">Монтаж опоры / приемной стойки стрелы </t>
  </si>
  <si>
    <t>ВСЕГО</t>
  </si>
  <si>
    <t>Доставка оборудования в пределах МКАД</t>
  </si>
  <si>
    <t>Установка откатного шлагбаума с подготовкой
бетонного основания, выемкой грунта, сварочными
работами, долблением и штроблением (в случае
установки на асфальте)</t>
  </si>
  <si>
    <t>Установка, настройка, расключение и пуско-наладка
привода с подключением к готовой электропроводке</t>
  </si>
  <si>
    <t xml:space="preserve"> Монтаж приемной стойки/опоры с ловушкой </t>
  </si>
  <si>
    <t xml:space="preserve"> Монтаж и настройка фотоэлеметов</t>
  </si>
  <si>
    <t>м.п.</t>
  </si>
  <si>
    <t>Прокладка кабеля до точки питания/интернета в
земле/асфальте/бетоне со штроблением, земляными
работами и бетонированием штробы, за м п.</t>
  </si>
  <si>
    <t xml:space="preserve">м.п. </t>
  </si>
  <si>
    <t xml:space="preserve">Прокладка кабеля до точки питания/интернета по
воздуху/помещении, за м п. </t>
  </si>
  <si>
    <t>Монтаж прожектора</t>
  </si>
  <si>
    <t>Монтаж мачты для прожектора с бетонированием</t>
  </si>
  <si>
    <t>Монтаж и пуско-наладка IP видеокамеры</t>
  </si>
  <si>
    <t>Монтаж и пуско-наладка вызывной панели</t>
  </si>
  <si>
    <t xml:space="preserve">Подключение и настройка видеорегистратора </t>
  </si>
  <si>
    <t>Установка ящика электрического</t>
  </si>
  <si>
    <t xml:space="preserve">Монтаж и пуско-наладка системы Удаленной
Диспетчеризации, настройка роутера </t>
  </si>
  <si>
    <t>настройка роутера см пункт выше</t>
  </si>
  <si>
    <t>Установка столбиков по желанию Заказчика</t>
  </si>
  <si>
    <t>Установка демпферов защитных по желанию Заказчика</t>
  </si>
  <si>
    <t>Сигнальная лента Осторожно Кабель</t>
  </si>
  <si>
    <t>Лента монтажная</t>
  </si>
  <si>
    <t>Хомут-стяжка</t>
  </si>
  <si>
    <t>Крепеж-клипса для гофротруб</t>
  </si>
  <si>
    <t>Дюбель-гвозди</t>
  </si>
  <si>
    <t>Клеммы</t>
  </si>
  <si>
    <t>Термотрубка</t>
  </si>
  <si>
    <t>Коннекторы RJ-45 (8P8C) категории 5e</t>
  </si>
  <si>
    <t>Монтаж, настройка видеорегистратора  КАКОГО ВИДЕОРЕГИСТРАТОРА  2шт?</t>
  </si>
  <si>
    <t>Прокладка кабеля для фотоэлементов со штроблением</t>
  </si>
  <si>
    <t>ИНТЕЛЛЕКТ ПАРК</t>
  </si>
  <si>
    <t>IP камера Space Technology / Iptronic</t>
  </si>
  <si>
    <t>Видеорегистратор с жестким диском компл.</t>
  </si>
  <si>
    <t xml:space="preserve">Приемный столб со стрелоуловителем </t>
  </si>
  <si>
    <t>Крепежный материал, расходный материал, алмазные диски компл</t>
  </si>
  <si>
    <t xml:space="preserve">Минплита для утепления бетона (тюк) </t>
  </si>
  <si>
    <t>Стойка для выз панели</t>
  </si>
  <si>
    <t>Прожектор</t>
  </si>
  <si>
    <t>Мачта для прожектора</t>
  </si>
  <si>
    <t xml:space="preserve">Парковочный столбик бетонируемый </t>
  </si>
  <si>
    <t xml:space="preserve">Фотоэлементы пара (установка) </t>
  </si>
  <si>
    <t>Настройка и программирование исполнительных устройств</t>
  </si>
  <si>
    <t>Монтаж мачты для камеры с бетонированием</t>
  </si>
  <si>
    <r>
      <t xml:space="preserve">Установка камеры видеонаблюдения </t>
    </r>
    <r>
      <rPr>
        <sz val="11"/>
        <color indexed="60"/>
        <rFont val="Calibri"/>
        <family val="2"/>
      </rPr>
      <t>(Это тоже самое что настройка? Или настройка доп денег</t>
    </r>
  </si>
  <si>
    <t>Настройка роутера</t>
  </si>
  <si>
    <t>Расключение линии электропитания (отсутствует в КП)</t>
  </si>
  <si>
    <t>Шлагбаум автоматический ( скидка 30%) услуга</t>
  </si>
  <si>
    <t>Разделочная коробка шт. 2 150 300</t>
  </si>
  <si>
    <t xml:space="preserve">Установка шкафа </t>
  </si>
  <si>
    <t>Кабель ШВВП 2x0,75 Нет в  КП</t>
  </si>
  <si>
    <t>Труба ПНД d16 (гладкая, жесткая, для прокладки в земле)</t>
  </si>
  <si>
    <t xml:space="preserve">Кабель FTP-5e 4х2х0,52 (наружный) </t>
  </si>
  <si>
    <t>Коробка распределит (разделочная) нет в КП</t>
  </si>
  <si>
    <t>Коннекторы RG-45</t>
  </si>
  <si>
    <t>Автоматический выключатель</t>
  </si>
  <si>
    <t xml:space="preserve">Блок питания </t>
  </si>
  <si>
    <t>Колодка</t>
  </si>
  <si>
    <t>Вилка</t>
  </si>
  <si>
    <t>Разъем питания</t>
  </si>
  <si>
    <t>Термоуструбка</t>
  </si>
  <si>
    <t>Устройство повышающего слаботочного коммуникатора для линий боле 50м</t>
  </si>
  <si>
    <t>Прокладка кабеля FTP/UTP-5e 4х2х0,52</t>
  </si>
  <si>
    <t xml:space="preserve">Прокладка кабеля ВВГнг 2х1,5 </t>
  </si>
  <si>
    <t xml:space="preserve">Расключение и настройка оборудования в щитке </t>
  </si>
  <si>
    <t>установка столбиков</t>
  </si>
  <si>
    <t>Установка демпферов</t>
  </si>
  <si>
    <t>Монтаж мачты для прожектора</t>
  </si>
  <si>
    <t>ВИДЕОКАМЕРА Master MR-IPNV102P2 - уличная IP-видеокамера 2M с ИК-подсветкой построена на матрице 1/3" SONY
IMX323 / DSP Hi 3516C с разрешением 1080P (1920x1080
- 25 к/с), вариофокальный объектив f=2,8-12 мм.</t>
  </si>
  <si>
    <t>монтаж прожектора</t>
  </si>
  <si>
    <t>Монтаж и пуско-наладка вызывной панели (вкл в первый пункт?)</t>
  </si>
  <si>
    <t xml:space="preserve">Установка разделочной коробки </t>
  </si>
  <si>
    <t>Установка автомата</t>
  </si>
  <si>
    <t>свич/коммутатор?</t>
  </si>
  <si>
    <t>см выше жест диск</t>
  </si>
  <si>
    <t>земл работы</t>
  </si>
  <si>
    <t>Стрела</t>
  </si>
  <si>
    <r>
      <t xml:space="preserve">Шлагбаум антивандальный "Локит" или "Деталсис" </t>
    </r>
    <r>
      <rPr>
        <b/>
        <sz val="11"/>
        <color indexed="60"/>
        <rFont val="Calibri"/>
        <family val="2"/>
      </rPr>
      <t xml:space="preserve"> ДЛИНА СТРЕЛЫ за эту цену? Двигатель/привод  какой?</t>
    </r>
  </si>
  <si>
    <t>Привод</t>
  </si>
  <si>
    <t>Защита тумбы</t>
  </si>
  <si>
    <t>монтаж стойки вызыв панели</t>
  </si>
  <si>
    <t>Монтаж стойки вызывной панели по деланию Заказчика</t>
  </si>
  <si>
    <t>Монтаж стойки выз панели</t>
  </si>
  <si>
    <t>монтаж защиты тумбы откатного шлагбаума по желан</t>
  </si>
  <si>
    <t>Монтаж защиты тумбы откатного шлагбаума по желан</t>
  </si>
  <si>
    <t>ПРИ ОПЛАТЕ ДИСПЕТЧЕРИЗАЦИИ ЗА ГОД 78000Р СКИДКА 22257Р (ВСЕГО 422891 РУБ + 78000 Р. К ОПЛАТЕ 500 891 РУБ РАЗОВО)</t>
  </si>
  <si>
    <t>Защита тумбы откатного шлагбаума (по желанию Заказчика)  узнать что это + 2900 монтаж</t>
  </si>
  <si>
    <t>АМ ВИДЕО</t>
  </si>
  <si>
    <t>Устройство бетонного основания под
шлагбаум</t>
  </si>
  <si>
    <t xml:space="preserve">Контроллер ERA 2000 GSM (пульт,
карты, сотовый) </t>
  </si>
  <si>
    <t>Программирование и монтаж ESIM 120</t>
  </si>
  <si>
    <t>Считыватель</t>
  </si>
  <si>
    <r>
      <t xml:space="preserve">Считыватель MATRIX 4 RF ( брелок
помещение) </t>
    </r>
    <r>
      <rPr>
        <i/>
        <sz val="11"/>
        <color indexed="60"/>
        <rFont val="Calibri"/>
        <family val="2"/>
      </rPr>
      <t>Карты и брелок -улица по 14900 !</t>
    </r>
  </si>
  <si>
    <t>Считыватель?</t>
  </si>
  <si>
    <r>
      <t xml:space="preserve">Оборудование для диспетчеризации «Интелпарк» комплект </t>
    </r>
    <r>
      <rPr>
        <b/>
        <sz val="11"/>
        <color indexed="60"/>
        <rFont val="Calibri"/>
        <family val="2"/>
      </rPr>
      <t>Есть ли вызывная панель??</t>
    </r>
  </si>
  <si>
    <t>БП для выз панели</t>
  </si>
  <si>
    <t xml:space="preserve">Видеокамера MR-IPNM102MP. Уличная IP-видеокамера 2.0M с ИК-подсветкой. 1/3" Progressive Scan APTINA CMOS 960P (1280х960- 25 к/с), фиксированный объектив f=3.6 мм. Механический ИК- фильтр, День/Ночь, двойной поток передачи, ONVIF 2.2. Просмотр с мобильных устройств (iPhone, iPad,Android). Облачный сервис (icloud).Питание 12В. POE. IP66. Рабочая температура: -35...+40°С. </t>
  </si>
  <si>
    <t xml:space="preserve">Блок питания 3A для камеры </t>
  </si>
  <si>
    <t xml:space="preserve">Роутер ASUS N12 </t>
  </si>
  <si>
    <t xml:space="preserve">Прожектор светодиодный </t>
  </si>
  <si>
    <t xml:space="preserve">Монтаж и расключение вызывной </t>
  </si>
  <si>
    <t xml:space="preserve">Вывод изображения на пульт </t>
  </si>
  <si>
    <t>Монтаж прожектора светодиодного с
датчиком света.</t>
  </si>
  <si>
    <t>Монтаж защиты стойки</t>
  </si>
  <si>
    <t>РАБОТЫ АМ ВИДЕО</t>
  </si>
  <si>
    <t>РАБОТЫ ИНТЕЛЛЕКТ ПАРК</t>
  </si>
  <si>
    <t>РАБОТЫ ПРОШЛАГБАУМ</t>
  </si>
  <si>
    <t>РАБОТЫ КОМЕНДАНТ 24</t>
  </si>
  <si>
    <t>Монтаж шлагбаума: - Установка тумбы - Установка, регулировка стрелы - Расключение оборудования</t>
  </si>
  <si>
    <t xml:space="preserve">Диск алмазный ( 15-20 )м штробы </t>
  </si>
  <si>
    <t xml:space="preserve">Распаячная коробка 100*100 </t>
  </si>
  <si>
    <t xml:space="preserve">Автомат 16 A </t>
  </si>
  <si>
    <t xml:space="preserve">Автомат 10 A  </t>
  </si>
  <si>
    <t xml:space="preserve">Слаботочный щит  </t>
  </si>
  <si>
    <t xml:space="preserve">Блок розеток </t>
  </si>
  <si>
    <t xml:space="preserve">Бокс под автомат </t>
  </si>
  <si>
    <t>автомат выкл</t>
  </si>
  <si>
    <t>Цемент см выше</t>
  </si>
  <si>
    <t>Диск алмазный см выше</t>
  </si>
  <si>
    <t xml:space="preserve">Кабель FTP-5Ecat 4 pair 24 AWG, медь, внешний </t>
  </si>
  <si>
    <t>Кабель FTP уличный 5 кат. для фотоэлементов 10м + 120 м для всего</t>
  </si>
  <si>
    <t>Труба ПНД гладкая жесткая d25 черная (для прокладки
кабеля фотоэлементов) 10 м + 80м всего</t>
  </si>
  <si>
    <t xml:space="preserve">Труба ПНД 25 </t>
  </si>
  <si>
    <t xml:space="preserve">Крепеж, опалубка, арматура и т. д. </t>
  </si>
  <si>
    <t>опалубка арматура и тд</t>
  </si>
  <si>
    <t>Опора под фотоэлемент?</t>
  </si>
  <si>
    <t>Опора под фотоэлемент ?</t>
  </si>
  <si>
    <t xml:space="preserve">Прокладка кабеля в помещении </t>
  </si>
  <si>
    <t xml:space="preserve">Земляные работы </t>
  </si>
  <si>
    <t>Установка столбиков /Бетонирование столбов ограждения /</t>
  </si>
  <si>
    <t xml:space="preserve">Бетонирование стойки под вызывную </t>
  </si>
  <si>
    <t>Установка стрелоуловителя /Бетонирование опоры под стрелу / ?</t>
  </si>
  <si>
    <t xml:space="preserve">Монтаж фотоэлемента. </t>
  </si>
  <si>
    <t xml:space="preserve">Бетонирование опоры под фотоэлемент </t>
  </si>
  <si>
    <t>Защита стойки ловителя, демпфер (по желанию Заказчика)+ 1800 монтаж за каждую</t>
  </si>
  <si>
    <t>Защита стойки ловителя, демпфер</t>
  </si>
  <si>
    <t>АЛЬФА СИСТЕМЫ БЕЗОПАСНОСТИ</t>
  </si>
  <si>
    <r>
      <rPr>
        <sz val="11"/>
        <rFont val="Calibri"/>
        <family val="2"/>
      </rPr>
      <t xml:space="preserve">Скударь Михаил Иванович, соучредитель  </t>
    </r>
    <r>
      <rPr>
        <u val="single"/>
        <sz val="11"/>
        <color indexed="30"/>
        <rFont val="Calibri"/>
        <family val="2"/>
      </rPr>
      <t>ms@intelpark.ru</t>
    </r>
  </si>
  <si>
    <t>Наименование:</t>
  </si>
  <si>
    <r>
      <t xml:space="preserve">Абонентская плата за диспетчеризацию проездов не зависит от количества исполнительных устройств,
проезжающих машин, числа жителей и размеров территории.
"Консьерж24" </t>
    </r>
    <r>
      <rPr>
        <b/>
        <sz val="9"/>
        <color indexed="8"/>
        <rFont val="Calibri"/>
        <family val="2"/>
      </rPr>
      <t>(6500 руб./мес.) + МГТС Интернет 1400/мес</t>
    </r>
    <r>
      <rPr>
        <sz val="9"/>
        <color indexed="8"/>
        <rFont val="Calibri"/>
        <family val="2"/>
      </rPr>
      <t xml:space="preserve">:
 Организация пропуска транспорта специального назначения, коммунальной и уборочной техники, аварийных
служб; Пропуск автомобилей по предварительным заявкам жителей;
SIM карты и телефонный трафик (для работы GSM устройств);
Доступ к личному кабинету для управления доступом пользователей, просмотра журнала проездов
видеотрансляций с камер и просмотра видеоархива </t>
    </r>
  </si>
  <si>
    <r>
      <rPr>
        <b/>
        <sz val="9"/>
        <color indexed="8"/>
        <rFont val="Calibri"/>
        <family val="2"/>
      </rPr>
      <t>от 5000 руб. ежемесячно + 1500 интернет за точку Интернет</t>
    </r>
    <r>
      <rPr>
        <sz val="9"/>
        <color indexed="8"/>
        <rFont val="Calibri"/>
        <family val="2"/>
      </rPr>
      <t xml:space="preserve"> (Абонентская плата за круглосуточную диспетчеризацию (каждый месяц, за весь объект): открытие шлагбаума по телефонному звонку, запись с камер видеонаблюдения (до 7 суток), доступ в личный кабинет, пропуск экстренных служб 01 02 03, пропуск коммунальных служб, редактирование базы телефонных номеров)</t>
    </r>
  </si>
  <si>
    <r>
      <t xml:space="preserve">"Стоимость диспетчеризации зависит от количества квартир и набора услуг. В Вашем случае </t>
    </r>
    <r>
      <rPr>
        <b/>
        <sz val="9"/>
        <rFont val="Calibri"/>
        <family val="2"/>
      </rPr>
      <t>от 6000р." + Интернет</t>
    </r>
  </si>
  <si>
    <t>наличие мобильного приложения для iOS/Android (в т.ч. заказ пропусков для жильцов на въезд и выезд)  https://vimeo.com/187453821</t>
  </si>
  <si>
    <t>Мобильное приложение, личный кабинет</t>
  </si>
  <si>
    <t>график пн-пт 10-20, сб-вс 12-17</t>
  </si>
  <si>
    <t>Стойка шлагбаума (ОЭ-1) Тумба шлагбаума в комплекте с направляющими роликами: размер 1100х400х1000, зашита листом 2мм, имеет окно для обслуживания привода с запиранием на встроенный замок. Порошковая окраска, стандартный цвет - оранжевый</t>
  </si>
  <si>
    <t>Стрела шлагбаума (ОЭ-4,8) Стрела для проездов до 4800мм: горизонтальные связи – 40х40х2, вертикальные – 40х40х1.5.</t>
  </si>
  <si>
    <t>Закладная пластина  для тумбы (ОЭ-З)  Для бетонировки на глубину до 500мм</t>
  </si>
  <si>
    <t xml:space="preserve">Приемная стойка для стрелы (ОЭ-С) Приемная стойка: труба 80х40х3, укомплектована ловителем для стрелы. </t>
  </si>
  <si>
    <t>ШО-С Приемная стойка Приемная стойка: труба 80х40х3, укомплектована ловителем для стрелы. Порошковая окраска, стандартный цвет - оранжевый.</t>
  </si>
  <si>
    <t xml:space="preserve">ШО-З Закладная Для бетонировки на глубину до 500мм. </t>
  </si>
  <si>
    <t>Фотоэлементы для наружной установки.</t>
  </si>
  <si>
    <t xml:space="preserve">Опора для видеокамеры h3400мм, для бетонирования, труба 60х60мм, площадка для
установки видеокамеры в оголовке столба, отверстия для вывода кабеля, порошковая
окраска, цвет серый или коричневый
</t>
  </si>
  <si>
    <t>ESIM120 — GSM модуль управления шлагбаумом (воротами) с телефона. WEB-интерфейс,
мобильные приложения.</t>
  </si>
  <si>
    <t>Блок питания АТ12/30</t>
  </si>
  <si>
    <t>DHI-NVR2108-S2 Видеорегистратор IP 8-ми канальный 6MP; Входящий поток на запись: до 80Mb/s; Запись : разрешение до 6MP; HDD: 1 SATA3 до 6Тб; декодирование: 4ch х 1080Р;
Видеовыходы: 1 HDMI, 1 VGA; Сеть: 1 порт 100Mb; USB: 2 порта 2.0; Аудио вх. вых 1/1 для дуплексной связи; P2P, ONVIF; Поддержка: iOS, Android, Windows Phone; Питание: DC 12В/ R[12]C10Вт</t>
  </si>
  <si>
    <r>
      <t xml:space="preserve">Хранилище информации на 14  </t>
    </r>
    <r>
      <rPr>
        <b/>
        <sz val="11"/>
        <color indexed="60"/>
        <rFont val="Calibri"/>
        <family val="2"/>
      </rPr>
      <t xml:space="preserve"> ЧТО ЭТО?</t>
    </r>
  </si>
  <si>
    <t>IP-видеодомофон BEWARD DS03M - Вызывная панель IP домофона для связи с диспетчером</t>
  </si>
  <si>
    <t>Щит слаботочный в сборе с автоматическим выключателем 16А, блок разеток,монтажный
комплект.</t>
  </si>
  <si>
    <t>Маршрутизатор ASUS</t>
  </si>
  <si>
    <t>Коммутатор 5-port 10/100M mini Switch, 5 10/100M RJ45 ports</t>
  </si>
  <si>
    <t>Светодиодный прожектор, 50 Вт, с датчиком движения, IP65 2400 Лм, 5500K, черный</t>
  </si>
  <si>
    <t xml:space="preserve">Считыватель </t>
  </si>
  <si>
    <r>
      <t xml:space="preserve">Герметичный термоизоляционный бокс </t>
    </r>
    <r>
      <rPr>
        <b/>
        <sz val="11"/>
        <color indexed="60"/>
        <rFont val="Calibri"/>
        <family val="2"/>
      </rPr>
      <t>ЧТО ЭТО?</t>
    </r>
  </si>
  <si>
    <r>
      <t xml:space="preserve">Жесткий диск HDD 1тб </t>
    </r>
    <r>
      <rPr>
        <b/>
        <sz val="11"/>
        <color indexed="60"/>
        <rFont val="Calibri"/>
        <family val="2"/>
      </rPr>
      <t>ПОМЕНЯТЬ НА 2Тб?</t>
    </r>
  </si>
  <si>
    <t>РАБОТЫ АЛЬФА СИСТЕМЫ БЕЗОПАСНОСТИ</t>
  </si>
  <si>
    <r>
      <t xml:space="preserve">Монтаж антивандального шлагбаума с бетонированием основания </t>
    </r>
    <r>
      <rPr>
        <sz val="11"/>
        <color indexed="60"/>
        <rFont val="Calibri"/>
        <family val="2"/>
      </rPr>
      <t>(без прокладки питающего кабеля)</t>
    </r>
  </si>
  <si>
    <t>Монтаж фотоэлементов с прокладкой кабеля</t>
  </si>
  <si>
    <t>Монтаж уличной видеокамеры</t>
  </si>
  <si>
    <t>Прокладка кабеля штроблением,земляные работы с закладкой магистрали</t>
  </si>
  <si>
    <t xml:space="preserve">Прокладка кабеля в гофре </t>
  </si>
  <si>
    <t>Монтаж опоры для видеокамеры с бетонированием</t>
  </si>
  <si>
    <t xml:space="preserve"> Монтаж GSM модуля </t>
  </si>
  <si>
    <t xml:space="preserve">Монтаж вызывной панели BEWARD DS03M </t>
  </si>
  <si>
    <t xml:space="preserve">Монтаж блока питания </t>
  </si>
  <si>
    <t xml:space="preserve">Расходные материалы для бетонирования основания шлабаума(пескобетон,цемент,опалубка,арматура) </t>
  </si>
  <si>
    <t>Кабель ВВГНГ3*1.5</t>
  </si>
  <si>
    <t>Кабель UTP4*2*0.5</t>
  </si>
  <si>
    <t>Кабель ШВВП 2*0.5</t>
  </si>
  <si>
    <t>Гофра ПНД 20</t>
  </si>
  <si>
    <t>Гофра ПВХ 20</t>
  </si>
  <si>
    <t>Труба ПНД 20</t>
  </si>
  <si>
    <t>Кабель ШВВП 2*0.5 56 11,00 616,00 см выше</t>
  </si>
  <si>
    <t xml:space="preserve">Расходные материалы для прокладки кабеля(клипсы,хомуты,крепеж и пр.) </t>
  </si>
  <si>
    <r>
      <t>Монтаж видеорегистратора</t>
    </r>
    <r>
      <rPr>
        <sz val="11"/>
        <color indexed="60"/>
        <rFont val="Calibri"/>
        <family val="2"/>
      </rPr>
      <t xml:space="preserve"> (настройка ВКЛЮЧЕНА??)</t>
    </r>
  </si>
  <si>
    <t>Устновка шкафа</t>
  </si>
  <si>
    <t>DEIMOS BT A400 BFT — привод с блоком управления.400кг, 24В, режим калитки,
автоматическое определение препятствий, встроенный приемник, 2-й радиоканал-режим калитки. привод DEIMOS 400 с блоком управления. Италия</t>
  </si>
  <si>
    <t>Привод включен в первую позицию автоматический привод NICE ROBUS 400 комплект привода для сдвижных (откатных) ворот (RB 400 KCE)</t>
  </si>
  <si>
    <t>ШО-1 Тумба шлагбаума откатного типа
 Тумба шлагбаума в комплекте с направляющими роликами: размер 1250х500х1250, защитный кожух из стали 2мм, имеет окно для обслуживания привода с запираением на встроенный замок. Порошковая окраска, стандартный цвет - оранжевый</t>
  </si>
  <si>
    <t>Итого столбики парковочные, защитные отбойники</t>
  </si>
  <si>
    <t>Итого кабели, трубы гофры</t>
  </si>
  <si>
    <r>
      <t xml:space="preserve">Пескобетон  </t>
    </r>
    <r>
      <rPr>
        <sz val="11"/>
        <color indexed="60"/>
        <rFont val="Calibri"/>
        <family val="2"/>
      </rPr>
      <t>/цемент не включен?)</t>
    </r>
  </si>
  <si>
    <t xml:space="preserve">Вызывная панель (см выше включена) Beeward DS03MP    </t>
  </si>
  <si>
    <t xml:space="preserve"> НУЖНА ЛИ СИГНАЛЬНАЯ ЛАМПА? Ни В ОДНОМ ПРЕДЛОЖЕНИИ НЕТ</t>
  </si>
  <si>
    <t>IP-видеокамера - Уличное исполнение, (-30ºC~+50ºC, IP66). ИК-подсветка до 30м. 1/2.8" SONY IMX322 матрица 2.4Мп (1924х1225). Разрешение 2.0 Mp, скорость записи: основной поток 25IPS@1920x1080/ 1280х960/1280х720, дополнительный поток – до 25 IPS@720x576, алгоритм кодирования H.264, Объектив 3.6 мм с ICR. DWDR, DNR. Размеры, мм: Ø74х130(155). Питание: PoE (802.3af) / DC12V, 450 mA</t>
  </si>
  <si>
    <t>ИНН/КПП 7725824128/772501001</t>
  </si>
  <si>
    <t>в АО «АЛЬФА-БАНК»</t>
  </si>
  <si>
    <t>Юр. адрес: 125476, Москва г, Василия Петушкова ул., дом № 3, эт 3 пом 1 ком 2/4</t>
  </si>
  <si>
    <t>м. Волоколамская, Москва, ул. Василия Петушкова, д.3, эт 3 пом 1 ком 2/4</t>
  </si>
  <si>
    <t>Дата образования: 1 апреля 2014</t>
  </si>
  <si>
    <r>
      <rPr>
        <b/>
        <sz val="11"/>
        <color indexed="8"/>
        <rFont val="Calibri"/>
        <family val="2"/>
      </rPr>
      <t xml:space="preserve">ООО "Премиум Торг" </t>
    </r>
    <r>
      <rPr>
        <sz val="11"/>
        <color theme="1"/>
        <rFont val="Calibri"/>
        <family val="2"/>
      </rPr>
      <t xml:space="preserve">  Проверка контрагента: 6 благоприятных фактов</t>
    </r>
  </si>
  <si>
    <r>
      <rPr>
        <b/>
        <sz val="11"/>
        <color indexed="8"/>
        <rFont val="Calibri"/>
        <family val="2"/>
      </rPr>
      <t>ООО "КОМФОРТПАРКИНГ"</t>
    </r>
    <r>
      <rPr>
        <sz val="11"/>
        <color theme="1"/>
        <rFont val="Calibri"/>
        <family val="2"/>
      </rPr>
      <t xml:space="preserve">  
Проверка контрагента: 4 факта, на которые следует обратить внимание, 5 благоприятных фактов. </t>
    </r>
    <r>
      <rPr>
        <b/>
        <sz val="11"/>
        <color indexed="8"/>
        <rFont val="Calibri"/>
        <family val="2"/>
      </rPr>
      <t>Организация найдена в реестре недобросовестных поставщиков</t>
    </r>
    <r>
      <rPr>
        <sz val="11"/>
        <color theme="1"/>
        <rFont val="Calibri"/>
        <family val="2"/>
      </rPr>
      <t xml:space="preserve">. Значительная сумма арбитражных дел за последние 12 месяцев, в которых
организация выступает в качестве истца.
Найдено 15 дел на сумму 1,2 млн руб., что составляет 16% от выручки и 9% от баланса
организации по отчетности за 2015 год. Недостаточно данных о компании за последний год
Отсутствуют данные о выручке. Массовый юридический адрес (совпадение с точностью до здания) </t>
    </r>
    <r>
      <rPr>
        <b/>
        <sz val="11"/>
        <color indexed="8"/>
        <rFont val="Calibri"/>
        <family val="2"/>
      </rPr>
      <t>Обнаружено 1 исполнительный лист на общую сумму 75,1 тыс. руб.</t>
    </r>
  </si>
  <si>
    <r>
      <rPr>
        <b/>
        <sz val="11"/>
        <rFont val="Calibri"/>
        <family val="2"/>
      </rPr>
      <t>ООО «АЛЬФА СИСТЕМЫ БЕЗОПАСНОСТИ"</t>
    </r>
    <r>
      <rPr>
        <sz val="11"/>
        <rFont val="Calibri"/>
        <family val="2"/>
      </rPr>
      <t xml:space="preserve"> Проверка контрагента: С даты регистрации организации прошло менее 3 месяцев   .    ИЛИ  </t>
    </r>
    <r>
      <rPr>
        <b/>
        <sz val="11"/>
        <rFont val="Calibri"/>
        <family val="2"/>
      </rPr>
      <t>ИП Фатыхова Ирина Геннадьевна</t>
    </r>
    <r>
      <rPr>
        <sz val="11"/>
        <rFont val="Calibri"/>
        <family val="2"/>
      </rPr>
      <t xml:space="preserve"> ИНН 507703132208 Учитывая ограниченный объем доступной информации об индивидуальных
предпринимателях в открытых официальных источниках, для комплексного вывода о
рисках рекомендуется выполнить дополнительную проверку (инфо об ИП дал Альберт Рийшадович )</t>
    </r>
  </si>
  <si>
    <r>
      <rPr>
        <b/>
        <sz val="11"/>
        <color indexed="8"/>
        <rFont val="Calibri"/>
        <family val="2"/>
      </rPr>
      <t xml:space="preserve">ООО «Интеллект-Парк»  </t>
    </r>
    <r>
      <rPr>
        <sz val="11"/>
        <color theme="1"/>
        <rFont val="Calibri"/>
        <family val="2"/>
      </rPr>
      <t xml:space="preserve">   Проверка контрагента 6 благоприятных фактов</t>
    </r>
  </si>
  <si>
    <r>
      <rPr>
        <b/>
        <sz val="11"/>
        <rFont val="Calibri"/>
        <family val="2"/>
      </rPr>
      <t>ООО «АМ Видео»</t>
    </r>
    <r>
      <rPr>
        <sz val="11"/>
        <rFont val="Calibri"/>
        <family val="2"/>
      </rPr>
      <t xml:space="preserve"> Проверка контрагента 6 благоприятных фактов  (В КП -  ОГРН 
</t>
    </r>
    <r>
      <rPr>
        <b/>
        <sz val="11"/>
        <rFont val="Calibri"/>
        <family val="2"/>
      </rPr>
      <t xml:space="preserve">ООО "А.М.Видео" </t>
    </r>
    <r>
      <rPr>
        <sz val="11"/>
        <rFont val="Calibri"/>
        <family val="2"/>
      </rPr>
      <t>Уткина Мария Геннадьевна ИНН 7704818194 ОГРН 1127747033072  - 2 фактора на которые следует обратить внимание  Cовпадение по 1 критерию фирм-однодневок, установленных действующим
законодательством.  Дата создания  10 октября 2012 . В 2016 выручка 0,00 Движения нет.)</t>
    </r>
    <r>
      <rPr>
        <sz val="11"/>
        <color indexed="10"/>
        <rFont val="Calibri"/>
        <family val="2"/>
      </rPr>
      <t xml:space="preserve"> СМЕНИЛИ ФИРМУ?  </t>
    </r>
  </si>
  <si>
    <t xml:space="preserve">Коротков Руслан Вячеславович 100% учредитель Уставный капитал: 16 500 руб. </t>
  </si>
  <si>
    <t xml:space="preserve">Панарин Евгений Михайлович (3 учредителя Уставный капитал: 12 000 руб. </t>
  </si>
  <si>
    <t xml:space="preserve">Манько Антон Сергеевич (100% учредитель)  Уставный капитал: 10 000 руб. </t>
  </si>
  <si>
    <t>Уткин Антон Михайлович (100% учредитель).  Уставный капитал: 10 000 руб.</t>
  </si>
  <si>
    <t xml:space="preserve">Фатыхов Альберт Рийшадович (100% учредитель) факторов нет, компания не работала Уставный капитал: 10 000 руб. </t>
  </si>
  <si>
    <r>
      <rPr>
        <b/>
        <sz val="9"/>
        <rFont val="Calibri"/>
        <family val="2"/>
      </rPr>
      <t>от 19000 руб. ежемесячно</t>
    </r>
    <r>
      <rPr>
        <sz val="9"/>
        <rFont val="Calibri"/>
        <family val="2"/>
      </rPr>
      <t xml:space="preserve"> (Коммент: за 9000 вы получите в диспетчеры спящую ночью бабушку. А ваш громадный комплекс
должна обслуживать полноценная диспетчерская, которая есть далеко не у каждой компании.)</t>
    </r>
    <r>
      <rPr>
        <b/>
        <sz val="9"/>
        <color indexed="60"/>
        <rFont val="Calibri"/>
        <family val="2"/>
      </rPr>
      <t xml:space="preserve"> </t>
    </r>
  </si>
  <si>
    <t>ИНН 5041204394 КПП 504101001</t>
  </si>
  <si>
    <t>Московская обл г Реутов ул Парковая, 4</t>
  </si>
  <si>
    <t>1165012051918</t>
  </si>
  <si>
    <t xml:space="preserve">Чаусов Артём Алексеевич 100% учредитель   Уставный капитал: 10 000 руб. </t>
  </si>
  <si>
    <t>Дата образования:
8 июня 2016</t>
  </si>
  <si>
    <t>http://vorotacity.com/</t>
  </si>
  <si>
    <t>ООО «Ворота Сити» Автоматическая проверка
5 благоприятных фактов /Массовый юридический адрес/</t>
  </si>
  <si>
    <t>Собственная диспетчеризация отсутствует</t>
  </si>
  <si>
    <t>нет</t>
  </si>
  <si>
    <t>8 (495)748-72-21
8 (929)581-96-04</t>
  </si>
  <si>
    <t>Глухов Владимир
+7 (495) 748-72-21
+7-929-581-96-04
vorotacity@bk.ru</t>
  </si>
  <si>
    <t>Пн-Чт 10:00 - 18:00
Пт 10:00 - 17:00
Сб,Вс выходной</t>
  </si>
  <si>
    <t>Отзывы положительные. Один от сотрудника отрицат по поводу переработок</t>
  </si>
  <si>
    <t>143968, г. Московская область, г. Реутов, ул. Парковая д.4</t>
  </si>
  <si>
    <t>info@vorotacity.com</t>
  </si>
  <si>
    <t>https://www.lokit.ru/</t>
  </si>
  <si>
    <t>info@lokit.ru</t>
  </si>
  <si>
    <t>8-800-222-95-14</t>
  </si>
  <si>
    <t>ЛОКИТ</t>
  </si>
  <si>
    <t>ИНН 7735533551 КПП 773501001</t>
  </si>
  <si>
    <t>1077760281280</t>
  </si>
  <si>
    <t>124365 г Москва 
г Зеленоград 
2016  Н.П. XVI</t>
  </si>
  <si>
    <r>
      <t xml:space="preserve">Майоров Сергей Владимирович 50% учредитель </t>
    </r>
    <r>
      <rPr>
        <b/>
        <u val="single"/>
        <sz val="11"/>
        <color indexed="8"/>
        <rFont val="Calibri"/>
        <family val="2"/>
      </rPr>
      <t>Уставный капитал: 300 000 руб</t>
    </r>
  </si>
  <si>
    <t>Дата образования: 19 сентября 2007 (более 10 лет назад)</t>
  </si>
  <si>
    <t>График работы офисов в Москве и Санкт-Петербурге: Понедельник - Пятница с 9-00 до 18-00 ; Суббота - Воскресенье выходной.</t>
  </si>
  <si>
    <t>Отзывы на четыре из пяти, один отрицательный - просели ворота</t>
  </si>
  <si>
    <t>Андрей</t>
  </si>
  <si>
    <t>ООО "Компания ЛОКИТ" Автоматическая проверка  7 благоприятных фактов . Собственное производство</t>
  </si>
  <si>
    <t>комплект</t>
  </si>
  <si>
    <t xml:space="preserve">Привод NICE RB 400 ( пр-во Италия) до 400кг, Инт. 35 циклов/час, Скорость 0,34м/сек Привод 24В,BlueBUS, OPERA, Solemyo, SM. </t>
  </si>
  <si>
    <t xml:space="preserve">ШО-5.0 Стрела шлагбаума для проезда до 4800мм Стрела для проездов до 4800мм:
горизонтальные связи – 60х40х2, вертикальные – 40х40х1.5. </t>
  </si>
  <si>
    <t>Сигнализация звуковая движения ворот SIRENA</t>
  </si>
  <si>
    <t>GSM модуль КСИТАЛ (Россия) +настройка и установка</t>
  </si>
  <si>
    <t>Видеокамера</t>
  </si>
  <si>
    <t>Роутер</t>
  </si>
  <si>
    <t>Коммутатор</t>
  </si>
  <si>
    <t>Мачта для камеры</t>
  </si>
  <si>
    <t>Вызывная панель?</t>
  </si>
  <si>
    <t>столбик бетонируемый парковочный</t>
  </si>
  <si>
    <t>Защитный демпфер (отбойник)</t>
  </si>
  <si>
    <t>Шкаф монтажный</t>
  </si>
  <si>
    <t>Коробка распределит</t>
  </si>
  <si>
    <t xml:space="preserve"> Разъем питания</t>
  </si>
  <si>
    <t>Монтаж шлагбаума (без учета прокладки кабеля)</t>
  </si>
  <si>
    <t>РАБОТЫ ЛОКИТ</t>
  </si>
  <si>
    <t>РАБОТЫ  ВОРОТА СИТИ</t>
  </si>
  <si>
    <t>ПРОШЛАГБАУМ</t>
  </si>
  <si>
    <t>Подготовка бетонного основания</t>
  </si>
  <si>
    <t>Монтаж фотоэлементов (без учета прокладки кабеля)</t>
  </si>
  <si>
    <t>Монтаж сигнальной лампы</t>
  </si>
  <si>
    <t>Прокладка кабеля питания штроблением асфальта</t>
  </si>
  <si>
    <t>мп</t>
  </si>
  <si>
    <t>Прокладка кабеля питания в грунт</t>
  </si>
  <si>
    <t>Прокладка кабеля питания «воздухом» в гофре</t>
  </si>
  <si>
    <t>Доставка в пределах МКАД</t>
  </si>
  <si>
    <t>ВОРОТА СИТИ</t>
  </si>
  <si>
    <t xml:space="preserve"> Итого РАБОТЫ ВОРОТА СИТИ</t>
  </si>
  <si>
    <t>Итого цемент, диски, опалубка ВОРОТА СИТИ</t>
  </si>
  <si>
    <t>Итого электрич.подключение ВОРОТА СИТИ</t>
  </si>
  <si>
    <t>Итого кабели, трубы гофры ВОРОТА СИТИ</t>
  </si>
  <si>
    <t>Итого столбики парковочные, защитные отбойники ВОРОТА СИТИ</t>
  </si>
  <si>
    <t>Итого видеонаблюдение+мачты, роутер, видеорегис, HDD ВОРОТА СИТИ</t>
  </si>
  <si>
    <t>Итого прожектор и мачта ВОРОТА СИТИ</t>
  </si>
  <si>
    <t>Итого шлагбаум ВОРОТА СИТИ</t>
  </si>
  <si>
    <t>Итого вызывная панель, GSM, контроллер, считыватель ВОРОТА СИТИ</t>
  </si>
  <si>
    <t>Итого прожектор и мачта ЛОКИТ</t>
  </si>
  <si>
    <t>Итого вызывная панель, GSM, контроллер, считыватель ЛОКИТ</t>
  </si>
  <si>
    <t>Итого видеонаблюдение+мачты, роутер, видеорегис, HDD ЛОКИТ</t>
  </si>
  <si>
    <t>Итого столбики парковочные, защитные отбойники ЛОКИТ</t>
  </si>
  <si>
    <t>Итого электрич.подключение ЛОКИТ</t>
  </si>
  <si>
    <t>Итого цемент, диски, опалубка ЛОКИТ</t>
  </si>
  <si>
    <t>Итого РАБОТЫ ЛОКИТ</t>
  </si>
  <si>
    <t>Итого шлагбаум, привод, стрела, фотоэлементы КОМЕНДАНТ 24</t>
  </si>
  <si>
    <t>Итого прожектор и мачта КОМЕНДАНТ 24</t>
  </si>
  <si>
    <t>Итого вызывная панель, GSM, контроллер, считыватель КОМЕНДАНТ 24</t>
  </si>
  <si>
    <t>Итого видеонаблюдение+мачты, роутер, видеорегис, HDD КОМЕНДАНТ 24</t>
  </si>
  <si>
    <t>Итого столбики парков, заще отбойники КОМЕНДАНТ 24</t>
  </si>
  <si>
    <t>Итого кабели, трубы гофры КОМЕНДАНТ 24</t>
  </si>
  <si>
    <t>Итого электрич.подключение КОМЕНДАНТ 24</t>
  </si>
  <si>
    <t>Итого цемент, диски, опалубка КОМЕНДАНТ 24</t>
  </si>
  <si>
    <t>Итого Расх. материалы (стяжки, ленты, дюбели) КОМЕНДАНТ 24</t>
  </si>
  <si>
    <t>Итого РАБОТЫ КОМЕНДАНТ 24</t>
  </si>
  <si>
    <t>Итого шлагбаум, привод, стрела, фотоэл ПРОШЛАГАБУМ</t>
  </si>
  <si>
    <t>Итого прожектор и мачта ПРОШЛАГАБУМ</t>
  </si>
  <si>
    <t>Итого вызывная панель, GSM, контроллер, счит ПРОШЛАГАБУМ</t>
  </si>
  <si>
    <t>Итого видеонаблюдение+мачты, роутер, видеор ПРОШЛАГАБУМ</t>
  </si>
  <si>
    <t>Итого столбики парковоч, защ отбойники ПРОШЛАГАБУМ</t>
  </si>
  <si>
    <t>Итого кабели, трубы гофры ПРОШЛАГАБУМ</t>
  </si>
  <si>
    <t>Итого электрич.подключение ПРОШЛАГАБУМ</t>
  </si>
  <si>
    <t>Итого цемент, диски, опалубка ПРОШЛАГАБУМ</t>
  </si>
  <si>
    <t>Итого Расходные материалы ПРОШЛАГАБУМ</t>
  </si>
  <si>
    <t>Итого РАБОТЫ ПРОШЛАГАБУМ</t>
  </si>
  <si>
    <t>Итого шлагбаум, привод, стрела, фотоэл ИНТЕЛЛЕКТ ПАРК</t>
  </si>
  <si>
    <t>Итого прожектор и мачта ИНТЕЛЛЕКТ ПАРК</t>
  </si>
  <si>
    <t>Итого вызывная панель, GSM, контроллер, считыв ИНТЕЛЛЕКТ ПАРК</t>
  </si>
  <si>
    <t>Итого видеонаблюдение+мачты, роутер, видеорегис, HDD ИНТЕЛЛЕКТ ПАРК</t>
  </si>
  <si>
    <t>Итого столбики парков, защ отбойники ИНТЕЛЛЕКТ ПАРК</t>
  </si>
  <si>
    <r>
      <t xml:space="preserve">Итого кабели, трубы гофры </t>
    </r>
    <r>
      <rPr>
        <sz val="12"/>
        <rFont val="Calibri"/>
        <family val="2"/>
      </rPr>
      <t>ИНТЕЛЛЕКТ ПАРК</t>
    </r>
  </si>
  <si>
    <t>Итого электрич.подключение ИНТЕЛЛЕКТ ПАРК</t>
  </si>
  <si>
    <t>Итого цемент, диски, опалубка ИНТЕЛЛЕКТ ПАРК</t>
  </si>
  <si>
    <t>Итого Расходные материалы ИНТЕЛЛЕКТ ПАРК</t>
  </si>
  <si>
    <t>Итого РАБОТЫ ИНТЕЛЛЕКТ ПАРК</t>
  </si>
  <si>
    <t>Итого шлагбаум, привод, стрела, фотоэл АМ ВИДЕО</t>
  </si>
  <si>
    <t>Итого прожектор и мачта АМ ВИДЕО</t>
  </si>
  <si>
    <t>Итого вызывная панель, GSM, контроллер, считыв АМ ВИДЕО</t>
  </si>
  <si>
    <t>Итого видеонаблюдение+мачты, роутер, видеорегис, HDD АМ ВИДЕО</t>
  </si>
  <si>
    <t>Итого кабели, трубы гофры АМ ВИДЕО</t>
  </si>
  <si>
    <t>Итого электрич.подключение АМ ВИДЕО</t>
  </si>
  <si>
    <t>Итого цемент, диски, опалубка АМ ВИДЕО</t>
  </si>
  <si>
    <t>Итого Расходные материалы АМ ВИДЕО</t>
  </si>
  <si>
    <t>Итого РАБОТЫ АМ ВИДЕО</t>
  </si>
  <si>
    <t>Итого шлагбаум, привод, стрела, фотоэлементы  АЛЬФА СБ</t>
  </si>
  <si>
    <t>Итого прожектор и мачта  АЛЬФА СБ</t>
  </si>
  <si>
    <t>Итого вызывная панель, GSM, контроллер, счит  АЛЬФА СБ</t>
  </si>
  <si>
    <t>Итого видеонаблюдение+мачты, роутер, видеор  АЛЬФА СБ</t>
  </si>
  <si>
    <t>Итого кабели, трубы гофры  АЛЬФА СБ</t>
  </si>
  <si>
    <t>Итого электрич.подключение  АЛЬФА СБ</t>
  </si>
  <si>
    <t>Итого цемент, диски, опалубка  АЛЬФА СБ</t>
  </si>
  <si>
    <t>Итого Расходные материалы АЛЬФА СБ</t>
  </si>
  <si>
    <t>Итого РАБОТЫ  АЛЬФА СБ</t>
  </si>
  <si>
    <t>Установка столбиков</t>
  </si>
  <si>
    <t>Бетонирование стойки</t>
  </si>
  <si>
    <t>монтаж защиты</t>
  </si>
  <si>
    <t>Замляные работы</t>
  </si>
  <si>
    <t>Прокладка кабеля в помещении</t>
  </si>
  <si>
    <t>Итого Расх. материалы (стяжки, ленты, дюбели) ЛОКИТ</t>
  </si>
  <si>
    <t>Итого Расх. материалы (стяжки, ленты, дюбели) ВОРОТА СИТИ</t>
  </si>
  <si>
    <t>Итого шлагбаум, привод, стрела, фотоэлементы ЛОКИТ</t>
  </si>
  <si>
    <t>Стоимость услуг диспетчерской ЕГДС (в т.ч интернет Ростелеком), тариф "Расширенный" - 24 800 рублей/месяц</t>
  </si>
  <si>
    <t>Собственная диспетчеризация отсутствует. СТАВЯТ ОБОРУДОВАНИЕ КОМФОРТПАРКИНГ ИЛИ  ООО "ЕГДС" Стоимость услуг диспетчерской ЕГДС (в т.ч интернет Ростелеком), тариф "Расширенный" - 24 800 рублей/месяц</t>
  </si>
  <si>
    <t>Наклейка светоотражающая с логотипом 150х55мм</t>
  </si>
  <si>
    <t>Столб опорный 80х80, под камеру 3000мм (для
бетонирования), в цвет изделия 4037,88</t>
  </si>
  <si>
    <t>Рейка зубчатая 30х8 L=1 метр   489,87*3м+*6м</t>
  </si>
  <si>
    <t>Опора для стрелы (откатного шлагбаума), под
бетонирование 2243,81*2</t>
  </si>
  <si>
    <t>Закладная деталь (для откатного шлагбаума),
под бетонирование 4200 *2 комл</t>
  </si>
  <si>
    <t>Подставка регулировочная М16 663,57 * 2шт*2шт</t>
  </si>
  <si>
    <t>Привод C720, блок упр. Е721, 24В,
циклоидальный редуктор, 18 м/мин, магнитные
концевики  16081,23 * 2шт</t>
  </si>
  <si>
    <t>Фотоэлементы (приемник-передатчик)
(дальность до 18 м) 1569,55*2шт</t>
  </si>
  <si>
    <t>Профильная труба 60х40x2, в цвет изделия  543,58*6м</t>
  </si>
  <si>
    <t>Светодиодный прожектор Shine 30W SMD 1400*2шт</t>
  </si>
  <si>
    <t>Фотореле P02 (10-100 lux, 10A), питание 220В 300*2шт</t>
  </si>
  <si>
    <t>IP-камера корпусная уличная (код 252994)  4750,00 *2 шт</t>
  </si>
  <si>
    <t>БП</t>
  </si>
  <si>
    <t>видеорегистратор</t>
  </si>
  <si>
    <t>Источник бесперебойного питания до 12В
Технолидер ББП-3А  1300*4шт</t>
  </si>
  <si>
    <t>Щит ЩМП 05 IP54 (400*400*155) 1950*4шт</t>
  </si>
  <si>
    <t xml:space="preserve"> S-125 Вызывная панель с козырьком 3840*2шт</t>
  </si>
  <si>
    <t>Модуль IP PBX DTS v0.02 7800*2шт</t>
  </si>
  <si>
    <t xml:space="preserve"> Grandstream HT801 - телефонный адаптер 3070 *2шт</t>
  </si>
  <si>
    <t>Разъем питания в/к DC 5,5х2,1 с
клеммником(FT-DC)  17,55*4шт</t>
  </si>
  <si>
    <t xml:space="preserve"> RJ-45 джек (8P8C) 3,50*20шт</t>
  </si>
  <si>
    <t>Розетка накладная, 4 гнезда 400*2шт</t>
  </si>
  <si>
    <t>C16 Автоматический выключатель ABB 1P 16А
(C) 4,5kA  300*2шт</t>
  </si>
  <si>
    <t>Труба гладкая жесткая ПНД d25 черная (для
диспетчериз) 25*26м*2</t>
  </si>
  <si>
    <t>Диск алмазный (асфальт, бетон) 1150*2шт</t>
  </si>
  <si>
    <t>Кабель FTP для уличной прокладки (+60 C до -
40 C) категории 5е 4х2х0.52  30*207м+127м</t>
  </si>
  <si>
    <t>Кабель ШВВП 2x0,75 13*20м+25м</t>
  </si>
  <si>
    <t>Кабель силовой ВВГнг 3х1,5 32*80м*100м</t>
  </si>
  <si>
    <t>Гофра ПНД д25  16,80*195м*110м</t>
  </si>
  <si>
    <t xml:space="preserve">Коммутатор D-Link DES-1005D/O2B
неуправляемый настольный 5x10/100BASE-TX </t>
  </si>
  <si>
    <t>TWT-CP45UTP5E Соединитель 2-х портов RJ45,
неэкранированный, категории 5е</t>
  </si>
  <si>
    <t>Коробка IP55 190х140х70 разветвительная JBS
190, 10 вых., IP55 405*2шт Распаячная коробка, 100x100 178,50*2шт + 1шт</t>
  </si>
  <si>
    <t>Крепеж-клипса для гофрированных труб d20
(100 шт./уп.)</t>
  </si>
  <si>
    <t>Кабельный хомут-стяжка нейлоновый (100
шт./уп.)</t>
  </si>
  <si>
    <t>Вилка под розетку стандарт</t>
  </si>
  <si>
    <t>Розетка электрическая, двойная. Для наружной
проводки</t>
  </si>
  <si>
    <t>Клеммник Wago 5х 0.5-4.0 54,40*6шт + Клеммник Wago 3х 0.08-4.0  30руб*5шт</t>
  </si>
  <si>
    <t>Детектор FG2 индукционный обнаружения
транспорта, 2-кан., питание ~/= 24В, крепление
на DIN-рейку</t>
  </si>
  <si>
    <t>Кабель для индукционный петли</t>
  </si>
  <si>
    <t>компл</t>
  </si>
  <si>
    <t xml:space="preserve">Вызывная панель Beward DS03M диспетчеризации. </t>
  </si>
  <si>
    <t xml:space="preserve"> Ceтевое обрудование Роутер Ubiquiti AirRouter </t>
  </si>
  <si>
    <t>Блок питания IP67 1А/12В - Герметичный,
влагозащищенный (маленький размер 100х100)</t>
  </si>
  <si>
    <r>
      <t xml:space="preserve">Тумба шлагбаума, цвет оранжевый(RAL2004),
стальной кожух, телескопическая стрела до 5 м,
балка микро  68850,00руб  </t>
    </r>
    <r>
      <rPr>
        <b/>
        <sz val="11"/>
        <color indexed="8"/>
        <rFont val="Calibri"/>
        <family val="2"/>
      </rPr>
      <t>ТЕЛЕСКОПИЧЕСКИЙ</t>
    </r>
    <r>
      <rPr>
        <sz val="11"/>
        <color theme="1"/>
        <rFont val="Calibri"/>
        <family val="2"/>
      </rPr>
      <t>/ Тумба шлагбаума, цвет оранжевый(RAL2004),
стальной кожух, стрела на проезд 5 м, балка
эко 41609,12руб</t>
    </r>
  </si>
  <si>
    <t>ВОРОТАСИТИ   451650,00</t>
  </si>
  <si>
    <t>ЛОКИТ 470987,66</t>
  </si>
  <si>
    <t>ПРОШЛАГАБУМ  375010,00</t>
  </si>
  <si>
    <t>ИНТЕЛЛЕКТ ПАРК     298428,00</t>
  </si>
  <si>
    <t>АМ ВИДЕО   429760,00</t>
  </si>
  <si>
    <t>АЛЬФА СИСТЕМЫ БЕЗОПАСНОСТИ    300623,00</t>
  </si>
  <si>
    <r>
      <t xml:space="preserve">Антивандальный (телескопический) шлагбаум. Проезд, до </t>
    </r>
    <r>
      <rPr>
        <b/>
        <sz val="12"/>
        <color indexed="8"/>
        <rFont val="Calibri"/>
        <family val="2"/>
      </rPr>
      <t>4000 мм</t>
    </r>
  </si>
  <si>
    <t>КОМЕНДАНТ 24    430132,00</t>
  </si>
  <si>
    <t>Опора под фотоэлемент</t>
  </si>
  <si>
    <t>Таблички информационные/СВЕТООТРАЖАЮЩИЕ</t>
  </si>
  <si>
    <t>ПОДРОБНО РАБОТЫ СМОТРЕТЬ В КОММЕРЧЕСКОМ ПРЕДЛОЖЕНИИ</t>
  </si>
  <si>
    <t xml:space="preserve">от 19000 руб. ежемесячно (Коммент: за 9000 вы получите в диспетчеры спящую ночью бабушку. А ваш громадный комплекс
должна обслуживать полноценная диспетчерская, которая есть далеко не у каждой компании.) </t>
  </si>
  <si>
    <t>"Стоимость диспетчеризации зависит от количества квартир и набора услуг. В Вашем случае от 6000р." + Интернет</t>
  </si>
  <si>
    <t>от 5000 руб. ежемесячно + 1500 интернет за точку Интернет (Абонентская плата за круглосуточную диспетчеризацию (каждый месяц, за весь объект): открытие шлагбаума по телефонному звонку, запись с камер видеонаблюдения (до 7 суток), доступ в личный кабинет, пропуск экстренных служб 01 02 03, пропуск коммунальных служб, редактирование базы телефонных номеров)</t>
  </si>
  <si>
    <r>
      <rPr>
        <b/>
        <sz val="14"/>
        <rFont val="Calibri"/>
        <family val="2"/>
      </rPr>
      <t xml:space="preserve">Собственная диспетчеризация отсутствует </t>
    </r>
    <r>
      <rPr>
        <b/>
        <sz val="11"/>
        <rFont val="Calibri"/>
        <family val="2"/>
      </rPr>
      <t xml:space="preserve">  Примечания: Прокладка кабеля питания шлагбаума:
Штроблением асфальта с последующим закрытием штробы бетонной стяжкой- 650 руб. м.п.
Закладка кабеля в грунт (15 см)- 550 руб. м.п.
Прокладка кабеля «воздухом» в гофре- 250 руб. м.п.
• Срок поставки и монтажа в течение 30 рабочих дней
• При оплате наличными предоплата 80% от стоимости договора, оостаток оплачивается после монтажа и принятия заказчиком работ.
• Предоплата по безналичному расчёту 100% по договору
• Гарантия на монтажные работы и оборудование 1 год</t>
    </r>
  </si>
  <si>
    <t>Ворота Сити</t>
  </si>
  <si>
    <t xml:space="preserve"> ЛОКИТ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</si>
</sst>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2"/>
      <color indexed="8"/>
      <name val="Verdana"/>
      <family val="2"/>
    </font>
    <font>
      <b/>
      <sz val="14"/>
      <color indexed="60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0"/>
      <name val="Calibri"/>
      <family val="2"/>
    </font>
    <font>
      <b/>
      <i/>
      <sz val="11"/>
      <color indexed="60"/>
      <name val="Calibri"/>
      <family val="2"/>
    </font>
    <font>
      <b/>
      <sz val="12"/>
      <color indexed="60"/>
      <name val="Calibri"/>
      <family val="2"/>
    </font>
    <font>
      <b/>
      <sz val="11"/>
      <name val="Calibri"/>
      <family val="2"/>
    </font>
    <font>
      <i/>
      <sz val="11"/>
      <color indexed="6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2"/>
      <name val="Calibri"/>
      <family val="2"/>
    </font>
    <font>
      <i/>
      <sz val="11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60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u val="single"/>
      <sz val="11"/>
      <color indexed="8"/>
      <name val="Calibri"/>
      <family val="2"/>
    </font>
    <font>
      <b/>
      <sz val="14"/>
      <color indexed="10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i/>
      <sz val="11"/>
      <color rgb="FFC00000"/>
      <name val="Calibri"/>
      <family val="2"/>
    </font>
    <font>
      <b/>
      <sz val="11"/>
      <color rgb="FFC00000"/>
      <name val="Calibri"/>
      <family val="2"/>
    </font>
    <font>
      <b/>
      <sz val="12"/>
      <color rgb="FFC00000"/>
      <name val="Calibri"/>
      <family val="2"/>
    </font>
    <font>
      <sz val="11"/>
      <color rgb="FFC00000"/>
      <name val="Calibri"/>
      <family val="2"/>
    </font>
    <font>
      <b/>
      <sz val="14"/>
      <color rgb="FFC00000"/>
      <name val="Calibri"/>
      <family val="2"/>
    </font>
    <font>
      <i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 style="thin"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4" fillId="0" borderId="0" applyNumberFormat="0" applyFill="0" applyBorder="0" applyProtection="0">
      <alignment vertical="top" wrapText="1"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512">
    <xf numFmtId="0" fontId="0" fillId="0" borderId="0" xfId="0" applyFont="1" applyAlignment="1">
      <alignment/>
    </xf>
    <xf numFmtId="0" fontId="62" fillId="0" borderId="0" xfId="0" applyFont="1" applyAlignment="1">
      <alignment vertical="center"/>
    </xf>
    <xf numFmtId="0" fontId="0" fillId="13" borderId="10" xfId="0" applyFill="1" applyBorder="1" applyAlignment="1">
      <alignment vertical="center"/>
    </xf>
    <xf numFmtId="2" fontId="0" fillId="13" borderId="10" xfId="0" applyNumberFormat="1" applyFill="1" applyBorder="1" applyAlignment="1">
      <alignment vertical="center"/>
    </xf>
    <xf numFmtId="4" fontId="0" fillId="13" borderId="11" xfId="0" applyNumberFormat="1" applyFill="1" applyBorder="1" applyAlignment="1">
      <alignment vertical="center"/>
    </xf>
    <xf numFmtId="0" fontId="0" fillId="9" borderId="12" xfId="0" applyFill="1" applyBorder="1" applyAlignment="1">
      <alignment vertical="center" wrapText="1"/>
    </xf>
    <xf numFmtId="0" fontId="0" fillId="9" borderId="10" xfId="0" applyFill="1" applyBorder="1" applyAlignment="1">
      <alignment vertical="center" wrapText="1"/>
    </xf>
    <xf numFmtId="0" fontId="0" fillId="9" borderId="10" xfId="0" applyFill="1" applyBorder="1" applyAlignment="1">
      <alignment vertical="center"/>
    </xf>
    <xf numFmtId="2" fontId="0" fillId="9" borderId="10" xfId="0" applyNumberFormat="1" applyFill="1" applyBorder="1" applyAlignment="1">
      <alignment vertical="center"/>
    </xf>
    <xf numFmtId="4" fontId="0" fillId="9" borderId="11" xfId="0" applyNumberForma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13" borderId="13" xfId="0" applyFill="1" applyBorder="1" applyAlignment="1">
      <alignment vertical="center"/>
    </xf>
    <xf numFmtId="2" fontId="0" fillId="13" borderId="13" xfId="0" applyNumberFormat="1" applyFill="1" applyBorder="1" applyAlignment="1">
      <alignment vertical="center"/>
    </xf>
    <xf numFmtId="4" fontId="0" fillId="13" borderId="14" xfId="0" applyNumberFormat="1" applyFill="1" applyBorder="1" applyAlignment="1">
      <alignment vertical="center"/>
    </xf>
    <xf numFmtId="0" fontId="0" fillId="9" borderId="15" xfId="0" applyFill="1" applyBorder="1" applyAlignment="1">
      <alignment vertical="center" wrapText="1"/>
    </xf>
    <xf numFmtId="0" fontId="0" fillId="9" borderId="13" xfId="0" applyFill="1" applyBorder="1" applyAlignment="1">
      <alignment vertical="center" wrapText="1"/>
    </xf>
    <xf numFmtId="0" fontId="0" fillId="9" borderId="13" xfId="0" applyFill="1" applyBorder="1" applyAlignment="1">
      <alignment vertical="center"/>
    </xf>
    <xf numFmtId="2" fontId="0" fillId="9" borderId="13" xfId="0" applyNumberFormat="1" applyFill="1" applyBorder="1" applyAlignment="1">
      <alignment vertical="center"/>
    </xf>
    <xf numFmtId="4" fontId="0" fillId="9" borderId="14" xfId="0" applyNumberFormat="1" applyFill="1" applyBorder="1" applyAlignment="1">
      <alignment vertical="center"/>
    </xf>
    <xf numFmtId="0" fontId="0" fillId="13" borderId="13" xfId="0" applyFill="1" applyBorder="1" applyAlignment="1">
      <alignment horizontal="center" vertical="center"/>
    </xf>
    <xf numFmtId="2" fontId="0" fillId="13" borderId="13" xfId="0" applyNumberFormat="1" applyFill="1" applyBorder="1" applyAlignment="1">
      <alignment horizontal="center" vertical="center"/>
    </xf>
    <xf numFmtId="4" fontId="0" fillId="13" borderId="14" xfId="0" applyNumberFormat="1" applyFill="1" applyBorder="1" applyAlignment="1">
      <alignment horizontal="center" vertical="center"/>
    </xf>
    <xf numFmtId="0" fontId="63" fillId="9" borderId="15" xfId="0" applyFont="1" applyFill="1" applyBorder="1" applyAlignment="1">
      <alignment vertical="center" wrapText="1"/>
    </xf>
    <xf numFmtId="0" fontId="63" fillId="9" borderId="13" xfId="0" applyFont="1" applyFill="1" applyBorder="1" applyAlignment="1">
      <alignment vertical="center"/>
    </xf>
    <xf numFmtId="2" fontId="63" fillId="9" borderId="13" xfId="0" applyNumberFormat="1" applyFont="1" applyFill="1" applyBorder="1" applyAlignment="1">
      <alignment vertical="center"/>
    </xf>
    <xf numFmtId="4" fontId="63" fillId="9" borderId="14" xfId="0" applyNumberFormat="1" applyFont="1" applyFill="1" applyBorder="1" applyAlignment="1">
      <alignment vertical="center"/>
    </xf>
    <xf numFmtId="0" fontId="53" fillId="0" borderId="0" xfId="0" applyFont="1" applyAlignment="1">
      <alignment vertical="center"/>
    </xf>
    <xf numFmtId="0" fontId="0" fillId="9" borderId="16" xfId="0" applyFill="1" applyBorder="1" applyAlignment="1">
      <alignment vertical="center" wrapText="1"/>
    </xf>
    <xf numFmtId="0" fontId="0" fillId="9" borderId="17" xfId="0" applyFill="1" applyBorder="1" applyAlignment="1">
      <alignment vertical="center" wrapText="1"/>
    </xf>
    <xf numFmtId="4" fontId="64" fillId="13" borderId="14" xfId="0" applyNumberFormat="1" applyFont="1" applyFill="1" applyBorder="1" applyAlignment="1">
      <alignment vertical="center"/>
    </xf>
    <xf numFmtId="2" fontId="53" fillId="13" borderId="13" xfId="0" applyNumberFormat="1" applyFont="1" applyFill="1" applyBorder="1" applyAlignment="1">
      <alignment vertical="center"/>
    </xf>
    <xf numFmtId="0" fontId="53" fillId="9" borderId="15" xfId="0" applyFont="1" applyFill="1" applyBorder="1" applyAlignment="1">
      <alignment vertical="center" wrapText="1"/>
    </xf>
    <xf numFmtId="0" fontId="53" fillId="9" borderId="13" xfId="0" applyFont="1" applyFill="1" applyBorder="1" applyAlignment="1">
      <alignment vertical="center"/>
    </xf>
    <xf numFmtId="2" fontId="53" fillId="9" borderId="13" xfId="0" applyNumberFormat="1" applyFont="1" applyFill="1" applyBorder="1" applyAlignment="1">
      <alignment vertical="center"/>
    </xf>
    <xf numFmtId="0" fontId="65" fillId="9" borderId="13" xfId="0" applyFont="1" applyFill="1" applyBorder="1" applyAlignment="1">
      <alignment vertical="center"/>
    </xf>
    <xf numFmtId="0" fontId="63" fillId="9" borderId="16" xfId="0" applyFont="1" applyFill="1" applyBorder="1" applyAlignment="1">
      <alignment vertical="center" wrapText="1"/>
    </xf>
    <xf numFmtId="0" fontId="63" fillId="9" borderId="10" xfId="0" applyFont="1" applyFill="1" applyBorder="1" applyAlignment="1">
      <alignment vertical="center"/>
    </xf>
    <xf numFmtId="2" fontId="63" fillId="9" borderId="10" xfId="0" applyNumberFormat="1" applyFont="1" applyFill="1" applyBorder="1" applyAlignment="1">
      <alignment vertical="center"/>
    </xf>
    <xf numFmtId="0" fontId="63" fillId="9" borderId="17" xfId="0" applyFont="1" applyFill="1" applyBorder="1" applyAlignment="1">
      <alignment vertical="center" wrapText="1"/>
    </xf>
    <xf numFmtId="4" fontId="0" fillId="13" borderId="18" xfId="0" applyNumberFormat="1" applyFill="1" applyBorder="1" applyAlignment="1">
      <alignment vertical="center"/>
    </xf>
    <xf numFmtId="4" fontId="0" fillId="13" borderId="19" xfId="0" applyNumberFormat="1" applyFill="1" applyBorder="1" applyAlignment="1">
      <alignment vertical="center"/>
    </xf>
    <xf numFmtId="0" fontId="53" fillId="9" borderId="13" xfId="0" applyFont="1" applyFill="1" applyBorder="1" applyAlignment="1">
      <alignment horizontal="right" vertical="center" wrapText="1"/>
    </xf>
    <xf numFmtId="0" fontId="0" fillId="13" borderId="20" xfId="0" applyFill="1" applyBorder="1" applyAlignment="1">
      <alignment vertical="center"/>
    </xf>
    <xf numFmtId="2" fontId="0" fillId="13" borderId="20" xfId="0" applyNumberFormat="1" applyFill="1" applyBorder="1" applyAlignment="1">
      <alignment vertical="center"/>
    </xf>
    <xf numFmtId="0" fontId="0" fillId="9" borderId="20" xfId="0" applyFill="1" applyBorder="1" applyAlignment="1">
      <alignment vertical="center" wrapText="1"/>
    </xf>
    <xf numFmtId="0" fontId="0" fillId="9" borderId="20" xfId="0" applyFill="1" applyBorder="1" applyAlignment="1">
      <alignment vertical="center"/>
    </xf>
    <xf numFmtId="2" fontId="0" fillId="9" borderId="20" xfId="0" applyNumberFormat="1" applyFill="1" applyBorder="1" applyAlignment="1">
      <alignment vertical="center"/>
    </xf>
    <xf numFmtId="2" fontId="64" fillId="13" borderId="13" xfId="0" applyNumberFormat="1" applyFont="1" applyFill="1" applyBorder="1" applyAlignment="1">
      <alignment vertical="center"/>
    </xf>
    <xf numFmtId="2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4" fontId="0" fillId="13" borderId="21" xfId="0" applyNumberFormat="1" applyFill="1" applyBorder="1" applyAlignment="1">
      <alignment vertical="center"/>
    </xf>
    <xf numFmtId="0" fontId="0" fillId="9" borderId="22" xfId="0" applyFill="1" applyBorder="1" applyAlignment="1">
      <alignment vertical="center" wrapText="1"/>
    </xf>
    <xf numFmtId="4" fontId="0" fillId="9" borderId="21" xfId="0" applyNumberFormat="1" applyFill="1" applyBorder="1" applyAlignment="1">
      <alignment vertical="center"/>
    </xf>
    <xf numFmtId="4" fontId="0" fillId="9" borderId="18" xfId="0" applyNumberFormat="1" applyFill="1" applyBorder="1" applyAlignment="1">
      <alignment vertical="center"/>
    </xf>
    <xf numFmtId="4" fontId="0" fillId="9" borderId="19" xfId="0" applyNumberFormat="1" applyFill="1" applyBorder="1" applyAlignment="1">
      <alignment vertical="center"/>
    </xf>
    <xf numFmtId="4" fontId="63" fillId="9" borderId="19" xfId="0" applyNumberFormat="1" applyFont="1" applyFill="1" applyBorder="1" applyAlignment="1">
      <alignment vertical="center"/>
    </xf>
    <xf numFmtId="4" fontId="66" fillId="9" borderId="19" xfId="0" applyNumberFormat="1" applyFont="1" applyFill="1" applyBorder="1" applyAlignment="1">
      <alignment vertical="center"/>
    </xf>
    <xf numFmtId="4" fontId="0" fillId="9" borderId="23" xfId="0" applyNumberFormat="1" applyFill="1" applyBorder="1" applyAlignment="1">
      <alignment vertical="center"/>
    </xf>
    <xf numFmtId="4" fontId="63" fillId="9" borderId="18" xfId="0" applyNumberFormat="1" applyFont="1" applyFill="1" applyBorder="1" applyAlignment="1">
      <alignment vertical="center"/>
    </xf>
    <xf numFmtId="4" fontId="53" fillId="9" borderId="19" xfId="0" applyNumberFormat="1" applyFont="1" applyFill="1" applyBorder="1" applyAlignment="1">
      <alignment vertical="center"/>
    </xf>
    <xf numFmtId="0" fontId="0" fillId="13" borderId="24" xfId="0" applyFill="1" applyBorder="1" applyAlignment="1">
      <alignment vertical="center"/>
    </xf>
    <xf numFmtId="2" fontId="0" fillId="13" borderId="24" xfId="0" applyNumberFormat="1" applyFill="1" applyBorder="1" applyAlignment="1">
      <alignment vertical="center"/>
    </xf>
    <xf numFmtId="0" fontId="0" fillId="9" borderId="25" xfId="0" applyFill="1" applyBorder="1" applyAlignment="1">
      <alignment vertical="center" wrapText="1"/>
    </xf>
    <xf numFmtId="0" fontId="0" fillId="9" borderId="24" xfId="0" applyFill="1" applyBorder="1" applyAlignment="1">
      <alignment vertical="center" wrapText="1"/>
    </xf>
    <xf numFmtId="0" fontId="0" fillId="9" borderId="24" xfId="0" applyFill="1" applyBorder="1" applyAlignment="1">
      <alignment vertical="center"/>
    </xf>
    <xf numFmtId="2" fontId="0" fillId="9" borderId="24" xfId="0" applyNumberFormat="1" applyFill="1" applyBorder="1" applyAlignment="1">
      <alignment vertical="center"/>
    </xf>
    <xf numFmtId="4" fontId="0" fillId="9" borderId="26" xfId="0" applyNumberFormat="1" applyFill="1" applyBorder="1" applyAlignment="1">
      <alignment vertical="center"/>
    </xf>
    <xf numFmtId="0" fontId="0" fillId="9" borderId="27" xfId="0" applyFill="1" applyBorder="1" applyAlignment="1">
      <alignment vertical="center" wrapText="1"/>
    </xf>
    <xf numFmtId="0" fontId="0" fillId="9" borderId="17" xfId="0" applyFont="1" applyFill="1" applyBorder="1" applyAlignment="1">
      <alignment vertical="center" wrapText="1"/>
    </xf>
    <xf numFmtId="0" fontId="0" fillId="9" borderId="12" xfId="0" applyFont="1" applyFill="1" applyBorder="1" applyAlignment="1">
      <alignment horizontal="left" vertical="center" wrapText="1"/>
    </xf>
    <xf numFmtId="0" fontId="0" fillId="9" borderId="15" xfId="0" applyFont="1" applyFill="1" applyBorder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2" fontId="16" fillId="0" borderId="0" xfId="0" applyNumberFormat="1" applyFont="1" applyAlignment="1">
      <alignment vertical="center"/>
    </xf>
    <xf numFmtId="4" fontId="16" fillId="0" borderId="0" xfId="0" applyNumberFormat="1" applyFont="1" applyAlignment="1">
      <alignment vertical="center"/>
    </xf>
    <xf numFmtId="0" fontId="16" fillId="2" borderId="13" xfId="0" applyFont="1" applyFill="1" applyBorder="1" applyAlignment="1">
      <alignment vertical="center"/>
    </xf>
    <xf numFmtId="2" fontId="16" fillId="2" borderId="13" xfId="0" applyNumberFormat="1" applyFont="1" applyFill="1" applyBorder="1" applyAlignment="1">
      <alignment vertical="center"/>
    </xf>
    <xf numFmtId="0" fontId="13" fillId="2" borderId="13" xfId="0" applyFont="1" applyFill="1" applyBorder="1" applyAlignment="1">
      <alignment vertical="center"/>
    </xf>
    <xf numFmtId="2" fontId="13" fillId="2" borderId="13" xfId="0" applyNumberFormat="1" applyFont="1" applyFill="1" applyBorder="1" applyAlignment="1">
      <alignment vertical="center"/>
    </xf>
    <xf numFmtId="0" fontId="13" fillId="2" borderId="24" xfId="0" applyFont="1" applyFill="1" applyBorder="1" applyAlignment="1">
      <alignment vertical="center"/>
    </xf>
    <xf numFmtId="2" fontId="13" fillId="2" borderId="24" xfId="0" applyNumberFormat="1" applyFont="1" applyFill="1" applyBorder="1" applyAlignment="1">
      <alignment vertical="center"/>
    </xf>
    <xf numFmtId="0" fontId="16" fillId="2" borderId="12" xfId="0" applyFont="1" applyFill="1" applyBorder="1" applyAlignment="1">
      <alignment vertical="center" wrapText="1"/>
    </xf>
    <xf numFmtId="0" fontId="16" fillId="2" borderId="10" xfId="0" applyFont="1" applyFill="1" applyBorder="1" applyAlignment="1">
      <alignment vertical="center"/>
    </xf>
    <xf numFmtId="2" fontId="16" fillId="2" borderId="10" xfId="0" applyNumberFormat="1" applyFont="1" applyFill="1" applyBorder="1" applyAlignment="1">
      <alignment vertical="center"/>
    </xf>
    <xf numFmtId="0" fontId="16" fillId="2" borderId="15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3" fillId="2" borderId="10" xfId="0" applyFont="1" applyFill="1" applyBorder="1" applyAlignment="1">
      <alignment vertical="center"/>
    </xf>
    <xf numFmtId="2" fontId="13" fillId="2" borderId="10" xfId="0" applyNumberFormat="1" applyFont="1" applyFill="1" applyBorder="1" applyAlignment="1">
      <alignment vertical="center"/>
    </xf>
    <xf numFmtId="0" fontId="16" fillId="2" borderId="12" xfId="0" applyFont="1" applyFill="1" applyBorder="1" applyAlignment="1">
      <alignment horizontal="left" vertical="center" wrapText="1"/>
    </xf>
    <xf numFmtId="0" fontId="16" fillId="2" borderId="15" xfId="0" applyFont="1" applyFill="1" applyBorder="1" applyAlignment="1">
      <alignment horizontal="left" vertical="center" wrapText="1"/>
    </xf>
    <xf numFmtId="0" fontId="16" fillId="2" borderId="20" xfId="0" applyFont="1" applyFill="1" applyBorder="1" applyAlignment="1">
      <alignment vertical="center"/>
    </xf>
    <xf numFmtId="2" fontId="16" fillId="2" borderId="20" xfId="0" applyNumberFormat="1" applyFont="1" applyFill="1" applyBorder="1" applyAlignment="1">
      <alignment vertical="center"/>
    </xf>
    <xf numFmtId="0" fontId="16" fillId="2" borderId="24" xfId="0" applyFont="1" applyFill="1" applyBorder="1" applyAlignment="1">
      <alignment vertical="center"/>
    </xf>
    <xf numFmtId="2" fontId="16" fillId="2" borderId="24" xfId="0" applyNumberFormat="1" applyFont="1" applyFill="1" applyBorder="1" applyAlignment="1">
      <alignment vertical="center"/>
    </xf>
    <xf numFmtId="0" fontId="16" fillId="2" borderId="22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vertical="center" wrapText="1"/>
    </xf>
    <xf numFmtId="0" fontId="67" fillId="0" borderId="0" xfId="0" applyFont="1" applyAlignment="1">
      <alignment vertical="center"/>
    </xf>
    <xf numFmtId="0" fontId="0" fillId="9" borderId="15" xfId="0" applyFill="1" applyBorder="1" applyAlignment="1">
      <alignment vertical="center"/>
    </xf>
    <xf numFmtId="0" fontId="68" fillId="9" borderId="15" xfId="0" applyFont="1" applyFill="1" applyBorder="1" applyAlignment="1">
      <alignment vertical="center" wrapText="1"/>
    </xf>
    <xf numFmtId="4" fontId="64" fillId="13" borderId="21" xfId="0" applyNumberFormat="1" applyFont="1" applyFill="1" applyBorder="1" applyAlignment="1">
      <alignment vertical="center"/>
    </xf>
    <xf numFmtId="0" fontId="0" fillId="13" borderId="24" xfId="0" applyFill="1" applyBorder="1" applyAlignment="1">
      <alignment horizontal="center" vertical="center"/>
    </xf>
    <xf numFmtId="2" fontId="0" fillId="13" borderId="24" xfId="0" applyNumberFormat="1" applyFill="1" applyBorder="1" applyAlignment="1">
      <alignment horizontal="center" vertical="center"/>
    </xf>
    <xf numFmtId="4" fontId="0" fillId="13" borderId="30" xfId="0" applyNumberFormat="1" applyFill="1" applyBorder="1" applyAlignment="1">
      <alignment horizontal="center" vertical="center"/>
    </xf>
    <xf numFmtId="0" fontId="63" fillId="9" borderId="25" xfId="0" applyFont="1" applyFill="1" applyBorder="1" applyAlignment="1">
      <alignment vertical="center" wrapText="1"/>
    </xf>
    <xf numFmtId="0" fontId="63" fillId="9" borderId="24" xfId="0" applyFont="1" applyFill="1" applyBorder="1" applyAlignment="1">
      <alignment vertical="center" wrapText="1"/>
    </xf>
    <xf numFmtId="0" fontId="63" fillId="9" borderId="24" xfId="0" applyFont="1" applyFill="1" applyBorder="1" applyAlignment="1">
      <alignment vertical="center"/>
    </xf>
    <xf numFmtId="2" fontId="63" fillId="9" borderId="24" xfId="0" applyNumberFormat="1" applyFont="1" applyFill="1" applyBorder="1" applyAlignment="1">
      <alignment vertical="center"/>
    </xf>
    <xf numFmtId="4" fontId="64" fillId="13" borderId="30" xfId="0" applyNumberFormat="1" applyFont="1" applyFill="1" applyBorder="1" applyAlignment="1">
      <alignment vertical="center"/>
    </xf>
    <xf numFmtId="4" fontId="66" fillId="9" borderId="26" xfId="0" applyNumberFormat="1" applyFont="1" applyFill="1" applyBorder="1" applyAlignment="1">
      <alignment vertical="center"/>
    </xf>
    <xf numFmtId="4" fontId="16" fillId="2" borderId="23" xfId="0" applyNumberFormat="1" applyFont="1" applyFill="1" applyBorder="1" applyAlignment="1">
      <alignment vertical="center"/>
    </xf>
    <xf numFmtId="4" fontId="16" fillId="2" borderId="19" xfId="0" applyNumberFormat="1" applyFont="1" applyFill="1" applyBorder="1" applyAlignment="1">
      <alignment vertical="center"/>
    </xf>
    <xf numFmtId="4" fontId="16" fillId="2" borderId="26" xfId="0" applyNumberFormat="1" applyFont="1" applyFill="1" applyBorder="1" applyAlignment="1">
      <alignment vertical="center"/>
    </xf>
    <xf numFmtId="4" fontId="16" fillId="2" borderId="18" xfId="0" applyNumberFormat="1" applyFont="1" applyFill="1" applyBorder="1" applyAlignment="1">
      <alignment vertical="center"/>
    </xf>
    <xf numFmtId="4" fontId="13" fillId="2" borderId="19" xfId="0" applyNumberFormat="1" applyFont="1" applyFill="1" applyBorder="1" applyAlignment="1">
      <alignment vertical="center"/>
    </xf>
    <xf numFmtId="0" fontId="16" fillId="13" borderId="24" xfId="0" applyFont="1" applyFill="1" applyBorder="1" applyAlignment="1">
      <alignment vertical="center"/>
    </xf>
    <xf numFmtId="2" fontId="16" fillId="13" borderId="24" xfId="0" applyNumberFormat="1" applyFont="1" applyFill="1" applyBorder="1" applyAlignment="1">
      <alignment vertical="center"/>
    </xf>
    <xf numFmtId="4" fontId="13" fillId="13" borderId="30" xfId="0" applyNumberFormat="1" applyFont="1" applyFill="1" applyBorder="1" applyAlignment="1">
      <alignment vertical="center"/>
    </xf>
    <xf numFmtId="4" fontId="16" fillId="13" borderId="30" xfId="0" applyNumberFormat="1" applyFont="1" applyFill="1" applyBorder="1" applyAlignment="1">
      <alignment vertical="center"/>
    </xf>
    <xf numFmtId="0" fontId="18" fillId="9" borderId="25" xfId="0" applyFont="1" applyFill="1" applyBorder="1" applyAlignment="1">
      <alignment vertical="center" wrapText="1"/>
    </xf>
    <xf numFmtId="0" fontId="0" fillId="9" borderId="24" xfId="0" applyFont="1" applyFill="1" applyBorder="1" applyAlignment="1">
      <alignment vertical="center" wrapText="1"/>
    </xf>
    <xf numFmtId="0" fontId="0" fillId="9" borderId="24" xfId="0" applyFont="1" applyFill="1" applyBorder="1" applyAlignment="1">
      <alignment vertical="center"/>
    </xf>
    <xf numFmtId="2" fontId="0" fillId="9" borderId="24" xfId="0" applyNumberFormat="1" applyFont="1" applyFill="1" applyBorder="1" applyAlignment="1">
      <alignment vertical="center"/>
    </xf>
    <xf numFmtId="0" fontId="53" fillId="9" borderId="25" xfId="0" applyFont="1" applyFill="1" applyBorder="1" applyAlignment="1">
      <alignment vertical="center" wrapText="1"/>
    </xf>
    <xf numFmtId="0" fontId="0" fillId="13" borderId="31" xfId="0" applyFill="1" applyBorder="1" applyAlignment="1">
      <alignment vertical="center"/>
    </xf>
    <xf numFmtId="4" fontId="0" fillId="13" borderId="32" xfId="0" applyNumberFormat="1" applyFill="1" applyBorder="1" applyAlignment="1">
      <alignment vertical="center"/>
    </xf>
    <xf numFmtId="4" fontId="0" fillId="9" borderId="30" xfId="0" applyNumberFormat="1" applyFill="1" applyBorder="1" applyAlignment="1">
      <alignment vertical="center"/>
    </xf>
    <xf numFmtId="4" fontId="0" fillId="13" borderId="26" xfId="0" applyNumberFormat="1" applyFill="1" applyBorder="1" applyAlignment="1">
      <alignment vertical="center"/>
    </xf>
    <xf numFmtId="0" fontId="16" fillId="9" borderId="25" xfId="0" applyFont="1" applyFill="1" applyBorder="1" applyAlignment="1">
      <alignment vertical="center" wrapText="1"/>
    </xf>
    <xf numFmtId="4" fontId="16" fillId="9" borderId="26" xfId="0" applyNumberFormat="1" applyFont="1" applyFill="1" applyBorder="1" applyAlignment="1">
      <alignment vertical="center"/>
    </xf>
    <xf numFmtId="0" fontId="0" fillId="10" borderId="12" xfId="0" applyFill="1" applyBorder="1" applyAlignment="1">
      <alignment vertical="center" wrapText="1"/>
    </xf>
    <xf numFmtId="0" fontId="0" fillId="10" borderId="10" xfId="0" applyFill="1" applyBorder="1" applyAlignment="1">
      <alignment vertical="center"/>
    </xf>
    <xf numFmtId="0" fontId="0" fillId="10" borderId="15" xfId="0" applyFill="1" applyBorder="1" applyAlignment="1">
      <alignment vertical="center" wrapText="1"/>
    </xf>
    <xf numFmtId="0" fontId="0" fillId="10" borderId="13" xfId="0" applyFill="1" applyBorder="1" applyAlignment="1">
      <alignment vertical="center"/>
    </xf>
    <xf numFmtId="0" fontId="0" fillId="10" borderId="15" xfId="0" applyFont="1" applyFill="1" applyBorder="1" applyAlignment="1">
      <alignment vertical="center" wrapText="1"/>
    </xf>
    <xf numFmtId="0" fontId="0" fillId="10" borderId="13" xfId="0" applyFont="1" applyFill="1" applyBorder="1" applyAlignment="1">
      <alignment vertical="center"/>
    </xf>
    <xf numFmtId="0" fontId="53" fillId="10" borderId="12" xfId="0" applyFont="1" applyFill="1" applyBorder="1" applyAlignment="1">
      <alignment vertical="center"/>
    </xf>
    <xf numFmtId="0" fontId="53" fillId="10" borderId="10" xfId="0" applyFont="1" applyFill="1" applyBorder="1" applyAlignment="1">
      <alignment vertical="center"/>
    </xf>
    <xf numFmtId="0" fontId="53" fillId="10" borderId="15" xfId="0" applyFont="1" applyFill="1" applyBorder="1" applyAlignment="1">
      <alignment vertical="center"/>
    </xf>
    <xf numFmtId="0" fontId="53" fillId="10" borderId="13" xfId="0" applyFont="1" applyFill="1" applyBorder="1" applyAlignment="1">
      <alignment vertical="center"/>
    </xf>
    <xf numFmtId="0" fontId="53" fillId="10" borderId="15" xfId="0" applyFont="1" applyFill="1" applyBorder="1" applyAlignment="1">
      <alignment vertical="center" wrapText="1"/>
    </xf>
    <xf numFmtId="0" fontId="0" fillId="10" borderId="15" xfId="0" applyFill="1" applyBorder="1" applyAlignment="1">
      <alignment vertical="center"/>
    </xf>
    <xf numFmtId="0" fontId="18" fillId="10" borderId="15" xfId="0" applyFont="1" applyFill="1" applyBorder="1" applyAlignment="1">
      <alignment vertical="center" wrapText="1"/>
    </xf>
    <xf numFmtId="2" fontId="0" fillId="10" borderId="10" xfId="0" applyNumberFormat="1" applyFill="1" applyBorder="1" applyAlignment="1">
      <alignment horizontal="right" vertical="center"/>
    </xf>
    <xf numFmtId="2" fontId="0" fillId="10" borderId="13" xfId="0" applyNumberFormat="1" applyFill="1" applyBorder="1" applyAlignment="1">
      <alignment horizontal="right" vertical="center"/>
    </xf>
    <xf numFmtId="2" fontId="64" fillId="10" borderId="13" xfId="0" applyNumberFormat="1" applyFont="1" applyFill="1" applyBorder="1" applyAlignment="1">
      <alignment horizontal="right" vertical="center"/>
    </xf>
    <xf numFmtId="0" fontId="0" fillId="10" borderId="13" xfId="0" applyFill="1" applyBorder="1" applyAlignment="1">
      <alignment horizontal="right" vertical="center"/>
    </xf>
    <xf numFmtId="2" fontId="0" fillId="10" borderId="13" xfId="0" applyNumberFormat="1" applyFont="1" applyFill="1" applyBorder="1" applyAlignment="1">
      <alignment horizontal="right" vertical="center"/>
    </xf>
    <xf numFmtId="2" fontId="53" fillId="10" borderId="13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2" fontId="53" fillId="10" borderId="10" xfId="0" applyNumberFormat="1" applyFont="1" applyFill="1" applyBorder="1" applyAlignment="1">
      <alignment horizontal="right" vertical="center"/>
    </xf>
    <xf numFmtId="0" fontId="0" fillId="10" borderId="12" xfId="0" applyFont="1" applyFill="1" applyBorder="1" applyAlignment="1">
      <alignment vertical="center" wrapText="1"/>
    </xf>
    <xf numFmtId="0" fontId="0" fillId="10" borderId="10" xfId="0" applyFont="1" applyFill="1" applyBorder="1" applyAlignment="1">
      <alignment vertical="center"/>
    </xf>
    <xf numFmtId="2" fontId="0" fillId="10" borderId="10" xfId="0" applyNumberFormat="1" applyFont="1" applyFill="1" applyBorder="1" applyAlignment="1">
      <alignment horizontal="right" vertical="center"/>
    </xf>
    <xf numFmtId="0" fontId="0" fillId="10" borderId="15" xfId="0" applyFont="1" applyFill="1" applyBorder="1" applyAlignment="1">
      <alignment vertical="center"/>
    </xf>
    <xf numFmtId="49" fontId="0" fillId="33" borderId="0" xfId="0" applyNumberFormat="1" applyFont="1" applyFill="1" applyAlignment="1">
      <alignment vertical="center" wrapText="1"/>
    </xf>
    <xf numFmtId="0" fontId="0" fillId="33" borderId="0" xfId="0" applyFont="1" applyFill="1" applyAlignment="1">
      <alignment horizontal="left" vertical="center" wrapText="1"/>
    </xf>
    <xf numFmtId="0" fontId="0" fillId="33" borderId="0" xfId="0" applyFont="1" applyFill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49" fontId="0" fillId="33" borderId="0" xfId="0" applyNumberFormat="1" applyFont="1" applyFill="1" applyAlignment="1">
      <alignment horizontal="center" vertical="center" wrapText="1"/>
    </xf>
    <xf numFmtId="0" fontId="69" fillId="33" borderId="0" xfId="0" applyFont="1" applyFill="1" applyAlignment="1">
      <alignment vertical="center" wrapText="1"/>
    </xf>
    <xf numFmtId="0" fontId="53" fillId="13" borderId="19" xfId="0" applyFont="1" applyFill="1" applyBorder="1" applyAlignment="1">
      <alignment horizontal="left" vertical="center" wrapText="1"/>
    </xf>
    <xf numFmtId="49" fontId="53" fillId="13" borderId="19" xfId="0" applyNumberFormat="1" applyFont="1" applyFill="1" applyBorder="1" applyAlignment="1">
      <alignment horizontal="left" vertical="center" wrapText="1"/>
    </xf>
    <xf numFmtId="0" fontId="70" fillId="13" borderId="19" xfId="0" applyFont="1" applyFill="1" applyBorder="1" applyAlignment="1">
      <alignment horizontal="left" vertical="center" wrapText="1"/>
    </xf>
    <xf numFmtId="0" fontId="0" fillId="33" borderId="33" xfId="0" applyFont="1" applyFill="1" applyBorder="1" applyAlignment="1">
      <alignment horizontal="center" vertical="center" wrapText="1"/>
    </xf>
    <xf numFmtId="0" fontId="49" fillId="33" borderId="33" xfId="42" applyFont="1" applyFill="1" applyBorder="1" applyAlignment="1">
      <alignment horizontal="center" vertical="center" wrapText="1"/>
    </xf>
    <xf numFmtId="0" fontId="69" fillId="33" borderId="34" xfId="0" applyFont="1" applyFill="1" applyBorder="1" applyAlignment="1">
      <alignment horizontal="center" vertical="center" wrapText="1"/>
    </xf>
    <xf numFmtId="49" fontId="0" fillId="33" borderId="33" xfId="0" applyNumberFormat="1" applyFont="1" applyFill="1" applyBorder="1" applyAlignment="1">
      <alignment horizontal="center" vertical="center" wrapText="1"/>
    </xf>
    <xf numFmtId="0" fontId="53" fillId="33" borderId="33" xfId="0" applyFont="1" applyFill="1" applyBorder="1" applyAlignment="1">
      <alignment horizontal="center" vertical="center" wrapText="1"/>
    </xf>
    <xf numFmtId="0" fontId="21" fillId="33" borderId="34" xfId="42" applyFont="1" applyFill="1" applyBorder="1" applyAlignment="1">
      <alignment horizontal="center" vertical="center" wrapText="1"/>
    </xf>
    <xf numFmtId="0" fontId="16" fillId="33" borderId="33" xfId="0" applyFont="1" applyFill="1" applyBorder="1" applyAlignment="1">
      <alignment horizontal="center" vertical="center" wrapText="1"/>
    </xf>
    <xf numFmtId="49" fontId="16" fillId="33" borderId="33" xfId="0" applyNumberFormat="1" applyFont="1" applyFill="1" applyBorder="1" applyAlignment="1">
      <alignment horizontal="center" vertical="center" wrapText="1"/>
    </xf>
    <xf numFmtId="0" fontId="21" fillId="33" borderId="34" xfId="0" applyFont="1" applyFill="1" applyBorder="1" applyAlignment="1">
      <alignment horizontal="center" vertical="center" wrapText="1"/>
    </xf>
    <xf numFmtId="49" fontId="64" fillId="33" borderId="33" xfId="0" applyNumberFormat="1" applyFont="1" applyFill="1" applyBorder="1" applyAlignment="1">
      <alignment horizontal="center" vertical="center" wrapText="1"/>
    </xf>
    <xf numFmtId="49" fontId="24" fillId="33" borderId="33" xfId="0" applyNumberFormat="1" applyFont="1" applyFill="1" applyBorder="1" applyAlignment="1">
      <alignment horizontal="center" vertical="center" wrapText="1"/>
    </xf>
    <xf numFmtId="49" fontId="21" fillId="33" borderId="34" xfId="0" applyNumberFormat="1" applyFont="1" applyFill="1" applyBorder="1" applyAlignment="1">
      <alignment horizontal="center" vertical="center" wrapText="1"/>
    </xf>
    <xf numFmtId="4" fontId="0" fillId="10" borderId="18" xfId="0" applyNumberFormat="1" applyFill="1" applyBorder="1" applyAlignment="1">
      <alignment vertical="center"/>
    </xf>
    <xf numFmtId="4" fontId="0" fillId="10" borderId="19" xfId="0" applyNumberFormat="1" applyFill="1" applyBorder="1" applyAlignment="1">
      <alignment vertical="center"/>
    </xf>
    <xf numFmtId="4" fontId="64" fillId="10" borderId="19" xfId="0" applyNumberFormat="1" applyFont="1" applyFill="1" applyBorder="1" applyAlignment="1">
      <alignment vertical="center"/>
    </xf>
    <xf numFmtId="0" fontId="0" fillId="10" borderId="19" xfId="0" applyFill="1" applyBorder="1" applyAlignment="1">
      <alignment vertical="center"/>
    </xf>
    <xf numFmtId="4" fontId="0" fillId="10" borderId="19" xfId="0" applyNumberFormat="1" applyFont="1" applyFill="1" applyBorder="1" applyAlignment="1">
      <alignment vertical="center"/>
    </xf>
    <xf numFmtId="4" fontId="0" fillId="10" borderId="18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/>
    </xf>
    <xf numFmtId="0" fontId="64" fillId="10" borderId="13" xfId="0" applyFont="1" applyFill="1" applyBorder="1" applyAlignment="1">
      <alignment horizontal="center" vertical="center"/>
    </xf>
    <xf numFmtId="0" fontId="0" fillId="10" borderId="13" xfId="0" applyFont="1" applyFill="1" applyBorder="1" applyAlignment="1">
      <alignment horizontal="center" vertical="center"/>
    </xf>
    <xf numFmtId="0" fontId="53" fillId="10" borderId="10" xfId="0" applyFont="1" applyFill="1" applyBorder="1" applyAlignment="1">
      <alignment horizontal="center" vertical="center"/>
    </xf>
    <xf numFmtId="0" fontId="53" fillId="10" borderId="13" xfId="0" applyFont="1" applyFill="1" applyBorder="1" applyAlignment="1">
      <alignment horizontal="center" vertical="center"/>
    </xf>
    <xf numFmtId="0" fontId="0" fillId="10" borderId="10" xfId="0" applyFont="1" applyFill="1" applyBorder="1" applyAlignment="1">
      <alignment horizontal="center" vertical="center"/>
    </xf>
    <xf numFmtId="0" fontId="67" fillId="10" borderId="10" xfId="0" applyFont="1" applyFill="1" applyBorder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0" fontId="16" fillId="13" borderId="24" xfId="0" applyFont="1" applyFill="1" applyBorder="1" applyAlignment="1">
      <alignment horizontal="center" vertical="center"/>
    </xf>
    <xf numFmtId="0" fontId="0" fillId="13" borderId="20" xfId="0" applyFill="1" applyBorder="1" applyAlignment="1">
      <alignment horizontal="center" vertical="center"/>
    </xf>
    <xf numFmtId="0" fontId="65" fillId="13" borderId="13" xfId="0" applyFont="1" applyFill="1" applyBorder="1" applyAlignment="1">
      <alignment horizontal="center" vertical="center"/>
    </xf>
    <xf numFmtId="0" fontId="64" fillId="13" borderId="13" xfId="0" applyFont="1" applyFill="1" applyBorder="1" applyAlignment="1">
      <alignment horizontal="center" vertical="center"/>
    </xf>
    <xf numFmtId="0" fontId="64" fillId="13" borderId="10" xfId="0" applyFont="1" applyFill="1" applyBorder="1" applyAlignment="1">
      <alignment horizontal="center" vertical="center"/>
    </xf>
    <xf numFmtId="0" fontId="64" fillId="2" borderId="13" xfId="0" applyFont="1" applyFill="1" applyBorder="1" applyAlignment="1">
      <alignment vertical="center"/>
    </xf>
    <xf numFmtId="0" fontId="64" fillId="2" borderId="24" xfId="0" applyFont="1" applyFill="1" applyBorder="1" applyAlignment="1">
      <alignment vertical="center"/>
    </xf>
    <xf numFmtId="0" fontId="0" fillId="10" borderId="25" xfId="0" applyFont="1" applyFill="1" applyBorder="1" applyAlignment="1">
      <alignment vertical="center" wrapText="1"/>
    </xf>
    <xf numFmtId="0" fontId="0" fillId="10" borderId="24" xfId="0" applyFont="1" applyFill="1" applyBorder="1" applyAlignment="1">
      <alignment vertical="center"/>
    </xf>
    <xf numFmtId="0" fontId="0" fillId="10" borderId="24" xfId="0" applyFont="1" applyFill="1" applyBorder="1" applyAlignment="1">
      <alignment horizontal="center" vertical="center"/>
    </xf>
    <xf numFmtId="2" fontId="0" fillId="10" borderId="24" xfId="0" applyNumberFormat="1" applyFont="1" applyFill="1" applyBorder="1" applyAlignment="1">
      <alignment horizontal="right" vertical="center"/>
    </xf>
    <xf numFmtId="4" fontId="0" fillId="10" borderId="26" xfId="0" applyNumberFormat="1" applyFont="1" applyFill="1" applyBorder="1" applyAlignment="1">
      <alignment vertical="center"/>
    </xf>
    <xf numFmtId="0" fontId="0" fillId="5" borderId="22" xfId="0" applyFill="1" applyBorder="1" applyAlignment="1">
      <alignment vertical="center" wrapText="1"/>
    </xf>
    <xf numFmtId="0" fontId="0" fillId="5" borderId="13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2" fontId="0" fillId="5" borderId="20" xfId="0" applyNumberFormat="1" applyFill="1" applyBorder="1" applyAlignment="1">
      <alignment vertical="center"/>
    </xf>
    <xf numFmtId="4" fontId="0" fillId="5" borderId="21" xfId="0" applyNumberFormat="1" applyFill="1" applyBorder="1" applyAlignment="1">
      <alignment vertical="center"/>
    </xf>
    <xf numFmtId="0" fontId="0" fillId="5" borderId="15" xfId="0" applyFill="1" applyBorder="1" applyAlignment="1">
      <alignment vertical="center" wrapText="1"/>
    </xf>
    <xf numFmtId="2" fontId="0" fillId="5" borderId="13" xfId="0" applyNumberFormat="1" applyFill="1" applyBorder="1" applyAlignment="1">
      <alignment vertical="center"/>
    </xf>
    <xf numFmtId="0" fontId="0" fillId="5" borderId="15" xfId="0" applyFont="1" applyFill="1" applyBorder="1" applyAlignment="1">
      <alignment vertical="center" wrapText="1"/>
    </xf>
    <xf numFmtId="0" fontId="0" fillId="5" borderId="12" xfId="0" applyFill="1" applyBorder="1" applyAlignment="1">
      <alignment vertical="center" wrapText="1"/>
    </xf>
    <xf numFmtId="0" fontId="0" fillId="5" borderId="10" xfId="0" applyFill="1" applyBorder="1" applyAlignment="1">
      <alignment horizontal="center" vertical="center"/>
    </xf>
    <xf numFmtId="0" fontId="67" fillId="5" borderId="10" xfId="0" applyFont="1" applyFill="1" applyBorder="1" applyAlignment="1">
      <alignment horizontal="center" vertical="center"/>
    </xf>
    <xf numFmtId="2" fontId="0" fillId="5" borderId="10" xfId="0" applyNumberFormat="1" applyFill="1" applyBorder="1" applyAlignment="1">
      <alignment vertical="center"/>
    </xf>
    <xf numFmtId="4" fontId="0" fillId="5" borderId="11" xfId="0" applyNumberFormat="1" applyFill="1" applyBorder="1" applyAlignment="1">
      <alignment vertical="center"/>
    </xf>
    <xf numFmtId="0" fontId="0" fillId="5" borderId="15" xfId="0" applyFill="1" applyBorder="1" applyAlignment="1">
      <alignment wrapText="1"/>
    </xf>
    <xf numFmtId="0" fontId="0" fillId="5" borderId="13" xfId="0" applyFont="1" applyFill="1" applyBorder="1" applyAlignment="1">
      <alignment horizontal="center" vertical="center"/>
    </xf>
    <xf numFmtId="2" fontId="0" fillId="5" borderId="13" xfId="0" applyNumberFormat="1" applyFont="1" applyFill="1" applyBorder="1" applyAlignment="1">
      <alignment vertical="center"/>
    </xf>
    <xf numFmtId="0" fontId="53" fillId="5" borderId="12" xfId="0" applyFont="1" applyFill="1" applyBorder="1" applyAlignment="1">
      <alignment vertical="center" wrapText="1"/>
    </xf>
    <xf numFmtId="0" fontId="53" fillId="5" borderId="10" xfId="0" applyFont="1" applyFill="1" applyBorder="1" applyAlignment="1">
      <alignment horizontal="center" vertical="center"/>
    </xf>
    <xf numFmtId="2" fontId="53" fillId="5" borderId="10" xfId="0" applyNumberFormat="1" applyFont="1" applyFill="1" applyBorder="1" applyAlignment="1">
      <alignment vertical="center"/>
    </xf>
    <xf numFmtId="0" fontId="53" fillId="5" borderId="15" xfId="0" applyFont="1" applyFill="1" applyBorder="1" applyAlignment="1">
      <alignment vertical="center" wrapText="1"/>
    </xf>
    <xf numFmtId="0" fontId="53" fillId="5" borderId="13" xfId="0" applyFont="1" applyFill="1" applyBorder="1" applyAlignment="1">
      <alignment horizontal="center" vertical="center"/>
    </xf>
    <xf numFmtId="2" fontId="53" fillId="5" borderId="13" xfId="0" applyNumberFormat="1" applyFont="1" applyFill="1" applyBorder="1" applyAlignment="1">
      <alignment vertical="center"/>
    </xf>
    <xf numFmtId="4" fontId="53" fillId="5" borderId="21" xfId="0" applyNumberFormat="1" applyFont="1" applyFill="1" applyBorder="1" applyAlignment="1">
      <alignment vertical="center"/>
    </xf>
    <xf numFmtId="0" fontId="65" fillId="5" borderId="13" xfId="0" applyFont="1" applyFill="1" applyBorder="1" applyAlignment="1">
      <alignment horizontal="center" vertical="center"/>
    </xf>
    <xf numFmtId="4" fontId="0" fillId="5" borderId="21" xfId="0" applyNumberFormat="1" applyFont="1" applyFill="1" applyBorder="1" applyAlignment="1">
      <alignment vertical="center"/>
    </xf>
    <xf numFmtId="4" fontId="62" fillId="13" borderId="35" xfId="0" applyNumberFormat="1" applyFont="1" applyFill="1" applyBorder="1" applyAlignment="1">
      <alignment horizontal="right" vertical="center"/>
    </xf>
    <xf numFmtId="4" fontId="62" fillId="9" borderId="36" xfId="0" applyNumberFormat="1" applyFont="1" applyFill="1" applyBorder="1" applyAlignment="1">
      <alignment horizontal="right" vertical="center"/>
    </xf>
    <xf numFmtId="4" fontId="15" fillId="2" borderId="36" xfId="0" applyNumberFormat="1" applyFont="1" applyFill="1" applyBorder="1" applyAlignment="1">
      <alignment horizontal="right" vertical="center"/>
    </xf>
    <xf numFmtId="4" fontId="62" fillId="10" borderId="36" xfId="0" applyNumberFormat="1" applyFont="1" applyFill="1" applyBorder="1" applyAlignment="1">
      <alignment horizontal="right" vertical="center"/>
    </xf>
    <xf numFmtId="4" fontId="62" fillId="5" borderId="37" xfId="0" applyNumberFormat="1" applyFont="1" applyFill="1" applyBorder="1" applyAlignment="1">
      <alignment horizontal="right" vertical="center"/>
    </xf>
    <xf numFmtId="0" fontId="62" fillId="0" borderId="0" xfId="0" applyFont="1" applyAlignment="1">
      <alignment horizontal="right" vertical="center"/>
    </xf>
    <xf numFmtId="4" fontId="62" fillId="9" borderId="38" xfId="0" applyNumberFormat="1" applyFont="1" applyFill="1" applyBorder="1" applyAlignment="1">
      <alignment horizontal="right" vertical="center"/>
    </xf>
    <xf numFmtId="4" fontId="17" fillId="2" borderId="36" xfId="0" applyNumberFormat="1" applyFont="1" applyFill="1" applyBorder="1" applyAlignment="1">
      <alignment horizontal="right" vertical="center"/>
    </xf>
    <xf numFmtId="4" fontId="71" fillId="5" borderId="37" xfId="0" applyNumberFormat="1" applyFont="1" applyFill="1" applyBorder="1" applyAlignment="1">
      <alignment horizontal="right" vertical="center"/>
    </xf>
    <xf numFmtId="4" fontId="62" fillId="13" borderId="36" xfId="0" applyNumberFormat="1" applyFont="1" applyFill="1" applyBorder="1" applyAlignment="1">
      <alignment horizontal="right" vertical="center"/>
    </xf>
    <xf numFmtId="4" fontId="62" fillId="9" borderId="35" xfId="0" applyNumberFormat="1" applyFont="1" applyFill="1" applyBorder="1" applyAlignment="1">
      <alignment horizontal="right" vertical="center"/>
    </xf>
    <xf numFmtId="4" fontId="71" fillId="10" borderId="36" xfId="0" applyNumberFormat="1" applyFont="1" applyFill="1" applyBorder="1" applyAlignment="1">
      <alignment horizontal="right" vertical="center"/>
    </xf>
    <xf numFmtId="0" fontId="72" fillId="13" borderId="19" xfId="0" applyFont="1" applyFill="1" applyBorder="1" applyAlignment="1">
      <alignment horizontal="center" vertical="center" wrapText="1"/>
    </xf>
    <xf numFmtId="0" fontId="72" fillId="13" borderId="39" xfId="0" applyFont="1" applyFill="1" applyBorder="1" applyAlignment="1">
      <alignment horizontal="center" vertical="center" wrapText="1"/>
    </xf>
    <xf numFmtId="0" fontId="27" fillId="13" borderId="39" xfId="0" applyFont="1" applyFill="1" applyBorder="1" applyAlignment="1">
      <alignment horizontal="center" vertical="center" wrapText="1"/>
    </xf>
    <xf numFmtId="0" fontId="72" fillId="33" borderId="0" xfId="0" applyFont="1" applyFill="1" applyAlignment="1">
      <alignment horizontal="center" vertical="center" wrapText="1"/>
    </xf>
    <xf numFmtId="0" fontId="72" fillId="13" borderId="40" xfId="0" applyFont="1" applyFill="1" applyBorder="1" applyAlignment="1">
      <alignment horizontal="center" vertical="center" wrapText="1"/>
    </xf>
    <xf numFmtId="0" fontId="0" fillId="33" borderId="41" xfId="0" applyFont="1" applyFill="1" applyBorder="1" applyAlignment="1">
      <alignment horizontal="center" vertical="center" wrapText="1"/>
    </xf>
    <xf numFmtId="0" fontId="49" fillId="33" borderId="41" xfId="42" applyFont="1" applyFill="1" applyBorder="1" applyAlignment="1">
      <alignment horizontal="center" vertical="center" wrapText="1"/>
    </xf>
    <xf numFmtId="0" fontId="69" fillId="33" borderId="42" xfId="0" applyFont="1" applyFill="1" applyBorder="1" applyAlignment="1">
      <alignment horizontal="center" vertical="center" wrapText="1"/>
    </xf>
    <xf numFmtId="0" fontId="72" fillId="3" borderId="13" xfId="0" applyFont="1" applyFill="1" applyBorder="1" applyAlignment="1">
      <alignment horizontal="center" vertical="center" wrapText="1"/>
    </xf>
    <xf numFmtId="0" fontId="53" fillId="3" borderId="13" xfId="0" applyFont="1" applyFill="1" applyBorder="1" applyAlignment="1">
      <alignment horizontal="center" vertical="center" wrapText="1"/>
    </xf>
    <xf numFmtId="49" fontId="53" fillId="3" borderId="13" xfId="0" applyNumberFormat="1" applyFont="1" applyFill="1" applyBorder="1" applyAlignment="1">
      <alignment horizontal="center" vertical="center" wrapText="1"/>
    </xf>
    <xf numFmtId="0" fontId="49" fillId="3" borderId="13" xfId="42" applyFill="1" applyBorder="1" applyAlignment="1">
      <alignment horizontal="center" vertical="center" wrapText="1"/>
    </xf>
    <xf numFmtId="0" fontId="53" fillId="15" borderId="13" xfId="0" applyFont="1" applyFill="1" applyBorder="1" applyAlignment="1">
      <alignment horizontal="center" vertical="center" wrapText="1"/>
    </xf>
    <xf numFmtId="0" fontId="70" fillId="3" borderId="13" xfId="0" applyFont="1" applyFill="1" applyBorder="1" applyAlignment="1">
      <alignment horizontal="center" vertical="center" wrapText="1"/>
    </xf>
    <xf numFmtId="0" fontId="0" fillId="13" borderId="16" xfId="0" applyFill="1" applyBorder="1" applyAlignment="1">
      <alignment vertical="center" wrapText="1"/>
    </xf>
    <xf numFmtId="0" fontId="0" fillId="13" borderId="17" xfId="0" applyFill="1" applyBorder="1" applyAlignment="1">
      <alignment vertical="center" wrapText="1"/>
    </xf>
    <xf numFmtId="0" fontId="0" fillId="13" borderId="17" xfId="0" applyFill="1" applyBorder="1" applyAlignment="1">
      <alignment horizontal="left" vertical="center" wrapText="1"/>
    </xf>
    <xf numFmtId="0" fontId="0" fillId="13" borderId="27" xfId="0" applyFill="1" applyBorder="1" applyAlignment="1">
      <alignment horizontal="left" vertical="center" wrapText="1"/>
    </xf>
    <xf numFmtId="0" fontId="16" fillId="13" borderId="27" xfId="0" applyFont="1" applyFill="1" applyBorder="1" applyAlignment="1">
      <alignment vertical="center" wrapText="1"/>
    </xf>
    <xf numFmtId="0" fontId="0" fillId="13" borderId="43" xfId="0" applyFill="1" applyBorder="1" applyAlignment="1">
      <alignment vertical="center" wrapText="1"/>
    </xf>
    <xf numFmtId="0" fontId="64" fillId="13" borderId="17" xfId="0" applyFont="1" applyFill="1" applyBorder="1" applyAlignment="1">
      <alignment vertical="center" wrapText="1"/>
    </xf>
    <xf numFmtId="0" fontId="64" fillId="13" borderId="27" xfId="0" applyFont="1" applyFill="1" applyBorder="1" applyAlignment="1">
      <alignment vertical="center" wrapText="1"/>
    </xf>
    <xf numFmtId="0" fontId="0" fillId="13" borderId="27" xfId="0" applyFill="1" applyBorder="1" applyAlignment="1">
      <alignment vertical="center" wrapText="1"/>
    </xf>
    <xf numFmtId="0" fontId="0" fillId="2" borderId="13" xfId="0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53" fillId="2" borderId="13" xfId="0" applyFont="1" applyFill="1" applyBorder="1" applyAlignment="1">
      <alignment vertical="center"/>
    </xf>
    <xf numFmtId="0" fontId="16" fillId="2" borderId="31" xfId="0" applyFont="1" applyFill="1" applyBorder="1" applyAlignment="1">
      <alignment vertical="center" wrapText="1"/>
    </xf>
    <xf numFmtId="0" fontId="13" fillId="2" borderId="31" xfId="0" applyFont="1" applyFill="1" applyBorder="1" applyAlignment="1">
      <alignment vertical="center"/>
    </xf>
    <xf numFmtId="2" fontId="13" fillId="2" borderId="31" xfId="0" applyNumberFormat="1" applyFont="1" applyFill="1" applyBorder="1" applyAlignment="1">
      <alignment vertical="center"/>
    </xf>
    <xf numFmtId="4" fontId="16" fillId="2" borderId="44" xfId="0" applyNumberFormat="1" applyFont="1" applyFill="1" applyBorder="1" applyAlignment="1">
      <alignment vertical="center"/>
    </xf>
    <xf numFmtId="0" fontId="67" fillId="2" borderId="45" xfId="0" applyFont="1" applyFill="1" applyBorder="1" applyAlignment="1">
      <alignment vertical="center"/>
    </xf>
    <xf numFmtId="2" fontId="67" fillId="2" borderId="45" xfId="0" applyNumberFormat="1" applyFont="1" applyFill="1" applyBorder="1" applyAlignment="1">
      <alignment vertical="center"/>
    </xf>
    <xf numFmtId="4" fontId="67" fillId="2" borderId="46" xfId="0" applyNumberFormat="1" applyFont="1" applyFill="1" applyBorder="1" applyAlignment="1">
      <alignment vertical="center"/>
    </xf>
    <xf numFmtId="0" fontId="53" fillId="10" borderId="31" xfId="0" applyFont="1" applyFill="1" applyBorder="1" applyAlignment="1">
      <alignment vertical="center" wrapText="1"/>
    </xf>
    <xf numFmtId="0" fontId="53" fillId="10" borderId="31" xfId="0" applyFont="1" applyFill="1" applyBorder="1" applyAlignment="1">
      <alignment vertical="center"/>
    </xf>
    <xf numFmtId="0" fontId="53" fillId="10" borderId="31" xfId="0" applyFont="1" applyFill="1" applyBorder="1" applyAlignment="1">
      <alignment horizontal="center" vertical="center"/>
    </xf>
    <xf numFmtId="2" fontId="53" fillId="10" borderId="31" xfId="0" applyNumberFormat="1" applyFont="1" applyFill="1" applyBorder="1" applyAlignment="1">
      <alignment horizontal="right" vertical="center"/>
    </xf>
    <xf numFmtId="4" fontId="0" fillId="10" borderId="44" xfId="0" applyNumberFormat="1" applyFill="1" applyBorder="1" applyAlignment="1">
      <alignment vertical="center"/>
    </xf>
    <xf numFmtId="0" fontId="67" fillId="10" borderId="45" xfId="0" applyFont="1" applyFill="1" applyBorder="1" applyAlignment="1">
      <alignment vertical="center"/>
    </xf>
    <xf numFmtId="0" fontId="67" fillId="10" borderId="45" xfId="0" applyFont="1" applyFill="1" applyBorder="1" applyAlignment="1">
      <alignment horizontal="center" vertical="center"/>
    </xf>
    <xf numFmtId="2" fontId="67" fillId="10" borderId="45" xfId="0" applyNumberFormat="1" applyFont="1" applyFill="1" applyBorder="1" applyAlignment="1">
      <alignment horizontal="right" vertical="center"/>
    </xf>
    <xf numFmtId="4" fontId="67" fillId="10" borderId="46" xfId="0" applyNumberFormat="1" applyFont="1" applyFill="1" applyBorder="1" applyAlignment="1">
      <alignment vertical="center"/>
    </xf>
    <xf numFmtId="0" fontId="53" fillId="5" borderId="31" xfId="0" applyFont="1" applyFill="1" applyBorder="1" applyAlignment="1">
      <alignment horizontal="right" vertical="center" wrapText="1"/>
    </xf>
    <xf numFmtId="0" fontId="53" fillId="5" borderId="31" xfId="0" applyFont="1" applyFill="1" applyBorder="1" applyAlignment="1">
      <alignment horizontal="center" vertical="center"/>
    </xf>
    <xf numFmtId="2" fontId="53" fillId="5" borderId="31" xfId="0" applyNumberFormat="1" applyFont="1" applyFill="1" applyBorder="1" applyAlignment="1">
      <alignment vertical="center"/>
    </xf>
    <xf numFmtId="4" fontId="0" fillId="5" borderId="31" xfId="0" applyNumberFormat="1" applyFill="1" applyBorder="1" applyAlignment="1">
      <alignment vertical="center"/>
    </xf>
    <xf numFmtId="0" fontId="67" fillId="5" borderId="45" xfId="0" applyFont="1" applyFill="1" applyBorder="1" applyAlignment="1">
      <alignment horizontal="center" vertical="center"/>
    </xf>
    <xf numFmtId="2" fontId="67" fillId="5" borderId="45" xfId="0" applyNumberFormat="1" applyFont="1" applyFill="1" applyBorder="1" applyAlignment="1">
      <alignment vertical="center"/>
    </xf>
    <xf numFmtId="4" fontId="67" fillId="5" borderId="46" xfId="0" applyNumberFormat="1" applyFont="1" applyFill="1" applyBorder="1" applyAlignment="1">
      <alignment vertical="center"/>
    </xf>
    <xf numFmtId="0" fontId="53" fillId="13" borderId="47" xfId="0" applyFont="1" applyFill="1" applyBorder="1" applyAlignment="1">
      <alignment vertical="center" wrapText="1"/>
    </xf>
    <xf numFmtId="0" fontId="53" fillId="13" borderId="31" xfId="0" applyFont="1" applyFill="1" applyBorder="1" applyAlignment="1">
      <alignment vertical="center"/>
    </xf>
    <xf numFmtId="0" fontId="53" fillId="13" borderId="31" xfId="0" applyFont="1" applyFill="1" applyBorder="1" applyAlignment="1">
      <alignment horizontal="center" vertical="center"/>
    </xf>
    <xf numFmtId="2" fontId="53" fillId="13" borderId="31" xfId="0" applyNumberFormat="1" applyFont="1" applyFill="1" applyBorder="1" applyAlignment="1">
      <alignment vertical="center"/>
    </xf>
    <xf numFmtId="4" fontId="53" fillId="13" borderId="31" xfId="0" applyNumberFormat="1" applyFont="1" applyFill="1" applyBorder="1" applyAlignment="1">
      <alignment vertical="center"/>
    </xf>
    <xf numFmtId="0" fontId="67" fillId="13" borderId="45" xfId="0" applyFont="1" applyFill="1" applyBorder="1" applyAlignment="1">
      <alignment vertical="center"/>
    </xf>
    <xf numFmtId="0" fontId="67" fillId="13" borderId="45" xfId="0" applyFont="1" applyFill="1" applyBorder="1" applyAlignment="1">
      <alignment horizontal="center" vertical="center"/>
    </xf>
    <xf numFmtId="2" fontId="67" fillId="13" borderId="45" xfId="0" applyNumberFormat="1" applyFont="1" applyFill="1" applyBorder="1" applyAlignment="1">
      <alignment vertical="center"/>
    </xf>
    <xf numFmtId="4" fontId="67" fillId="13" borderId="46" xfId="0" applyNumberFormat="1" applyFont="1" applyFill="1" applyBorder="1" applyAlignment="1">
      <alignment vertical="center"/>
    </xf>
    <xf numFmtId="0" fontId="53" fillId="9" borderId="31" xfId="0" applyFont="1" applyFill="1" applyBorder="1" applyAlignment="1">
      <alignment vertical="center" wrapText="1"/>
    </xf>
    <xf numFmtId="0" fontId="53" fillId="9" borderId="31" xfId="0" applyFont="1" applyFill="1" applyBorder="1" applyAlignment="1">
      <alignment vertical="center"/>
    </xf>
    <xf numFmtId="2" fontId="53" fillId="9" borderId="31" xfId="0" applyNumberFormat="1" applyFont="1" applyFill="1" applyBorder="1" applyAlignment="1">
      <alignment vertical="center"/>
    </xf>
    <xf numFmtId="4" fontId="53" fillId="9" borderId="44" xfId="0" applyNumberFormat="1" applyFont="1" applyFill="1" applyBorder="1" applyAlignment="1">
      <alignment vertical="center"/>
    </xf>
    <xf numFmtId="0" fontId="67" fillId="9" borderId="45" xfId="0" applyFont="1" applyFill="1" applyBorder="1" applyAlignment="1">
      <alignment vertical="center"/>
    </xf>
    <xf numFmtId="2" fontId="67" fillId="9" borderId="45" xfId="0" applyNumberFormat="1" applyFont="1" applyFill="1" applyBorder="1" applyAlignment="1">
      <alignment vertical="center"/>
    </xf>
    <xf numFmtId="4" fontId="67" fillId="9" borderId="46" xfId="0" applyNumberFormat="1" applyFont="1" applyFill="1" applyBorder="1" applyAlignment="1">
      <alignment vertical="center"/>
    </xf>
    <xf numFmtId="0" fontId="73" fillId="3" borderId="45" xfId="0" applyFont="1" applyFill="1" applyBorder="1" applyAlignment="1">
      <alignment vertical="center"/>
    </xf>
    <xf numFmtId="2" fontId="73" fillId="3" borderId="45" xfId="0" applyNumberFormat="1" applyFont="1" applyFill="1" applyBorder="1" applyAlignment="1">
      <alignment vertical="center"/>
    </xf>
    <xf numFmtId="2" fontId="73" fillId="3" borderId="46" xfId="0" applyNumberFormat="1" applyFont="1" applyFill="1" applyBorder="1" applyAlignment="1">
      <alignment vertical="center"/>
    </xf>
    <xf numFmtId="0" fontId="72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4" fontId="62" fillId="13" borderId="37" xfId="0" applyNumberFormat="1" applyFont="1" applyFill="1" applyBorder="1" applyAlignment="1">
      <alignment horizontal="right" vertical="center"/>
    </xf>
    <xf numFmtId="0" fontId="73" fillId="8" borderId="45" xfId="0" applyFont="1" applyFill="1" applyBorder="1" applyAlignment="1">
      <alignment vertical="center"/>
    </xf>
    <xf numFmtId="2" fontId="73" fillId="8" borderId="45" xfId="0" applyNumberFormat="1" applyFont="1" applyFill="1" applyBorder="1" applyAlignment="1">
      <alignment vertical="center"/>
    </xf>
    <xf numFmtId="2" fontId="73" fillId="8" borderId="46" xfId="0" applyNumberFormat="1" applyFont="1" applyFill="1" applyBorder="1" applyAlignment="1">
      <alignment vertical="center"/>
    </xf>
    <xf numFmtId="0" fontId="73" fillId="8" borderId="48" xfId="0" applyFont="1" applyFill="1" applyBorder="1" applyAlignment="1">
      <alignment horizontal="right" vertical="center" wrapText="1"/>
    </xf>
    <xf numFmtId="0" fontId="73" fillId="3" borderId="48" xfId="0" applyFont="1" applyFill="1" applyBorder="1" applyAlignment="1">
      <alignment horizontal="right" vertical="center" wrapText="1"/>
    </xf>
    <xf numFmtId="0" fontId="67" fillId="13" borderId="48" xfId="0" applyFont="1" applyFill="1" applyBorder="1" applyAlignment="1">
      <alignment horizontal="right" vertical="center" wrapText="1"/>
    </xf>
    <xf numFmtId="0" fontId="67" fillId="9" borderId="48" xfId="0" applyFont="1" applyFill="1" applyBorder="1" applyAlignment="1">
      <alignment horizontal="right" vertical="center" wrapText="1"/>
    </xf>
    <xf numFmtId="0" fontId="67" fillId="2" borderId="48" xfId="0" applyFont="1" applyFill="1" applyBorder="1" applyAlignment="1">
      <alignment horizontal="right" vertical="center" wrapText="1"/>
    </xf>
    <xf numFmtId="0" fontId="67" fillId="10" borderId="48" xfId="0" applyFont="1" applyFill="1" applyBorder="1" applyAlignment="1">
      <alignment horizontal="right" vertical="center" wrapText="1"/>
    </xf>
    <xf numFmtId="0" fontId="67" fillId="5" borderId="48" xfId="0" applyFont="1" applyFill="1" applyBorder="1" applyAlignment="1">
      <alignment horizontal="right" vertical="center" wrapText="1"/>
    </xf>
    <xf numFmtId="4" fontId="62" fillId="13" borderId="35" xfId="0" applyNumberFormat="1" applyFont="1" applyFill="1" applyBorder="1" applyAlignment="1">
      <alignment horizontal="right" vertical="center" wrapText="1"/>
    </xf>
    <xf numFmtId="4" fontId="62" fillId="9" borderId="36" xfId="0" applyNumberFormat="1" applyFont="1" applyFill="1" applyBorder="1" applyAlignment="1">
      <alignment horizontal="right" vertical="center" wrapText="1"/>
    </xf>
    <xf numFmtId="4" fontId="17" fillId="2" borderId="36" xfId="0" applyNumberFormat="1" applyFont="1" applyFill="1" applyBorder="1" applyAlignment="1">
      <alignment horizontal="right" vertical="center" wrapText="1"/>
    </xf>
    <xf numFmtId="4" fontId="62" fillId="10" borderId="36" xfId="0" applyNumberFormat="1" applyFont="1" applyFill="1" applyBorder="1" applyAlignment="1">
      <alignment horizontal="right" vertical="center" wrapText="1"/>
    </xf>
    <xf numFmtId="4" fontId="62" fillId="5" borderId="37" xfId="0" applyNumberFormat="1" applyFont="1" applyFill="1" applyBorder="1" applyAlignment="1">
      <alignment horizontal="right" vertical="center" wrapText="1"/>
    </xf>
    <xf numFmtId="0" fontId="62" fillId="0" borderId="0" xfId="0" applyFont="1" applyAlignment="1">
      <alignment horizontal="right" vertical="center" wrapText="1"/>
    </xf>
    <xf numFmtId="4" fontId="15" fillId="2" borderId="36" xfId="0" applyNumberFormat="1" applyFont="1" applyFill="1" applyBorder="1" applyAlignment="1">
      <alignment horizontal="right" vertical="center" wrapText="1"/>
    </xf>
    <xf numFmtId="0" fontId="0" fillId="2" borderId="10" xfId="0" applyFill="1" applyBorder="1" applyAlignment="1">
      <alignment vertical="center"/>
    </xf>
    <xf numFmtId="0" fontId="53" fillId="2" borderId="10" xfId="0" applyFont="1" applyFill="1" applyBorder="1" applyAlignment="1">
      <alignment vertical="center"/>
    </xf>
    <xf numFmtId="0" fontId="0" fillId="2" borderId="15" xfId="0" applyFill="1" applyBorder="1" applyAlignment="1">
      <alignment vertical="center" wrapText="1"/>
    </xf>
    <xf numFmtId="0" fontId="0" fillId="2" borderId="12" xfId="0" applyFill="1" applyBorder="1" applyAlignment="1">
      <alignment vertical="center" wrapText="1"/>
    </xf>
    <xf numFmtId="0" fontId="0" fillId="2" borderId="15" xfId="0" applyFont="1" applyFill="1" applyBorder="1" applyAlignment="1">
      <alignment vertical="center" wrapText="1"/>
    </xf>
    <xf numFmtId="0" fontId="53" fillId="2" borderId="12" xfId="0" applyFont="1" applyFill="1" applyBorder="1" applyAlignment="1">
      <alignment vertical="center" wrapText="1"/>
    </xf>
    <xf numFmtId="0" fontId="53" fillId="2" borderId="15" xfId="0" applyFont="1" applyFill="1" applyBorder="1" applyAlignment="1">
      <alignment vertical="center" wrapText="1"/>
    </xf>
    <xf numFmtId="2" fontId="0" fillId="2" borderId="14" xfId="0" applyNumberFormat="1" applyFill="1" applyBorder="1" applyAlignment="1">
      <alignment vertical="center"/>
    </xf>
    <xf numFmtId="2" fontId="62" fillId="8" borderId="35" xfId="0" applyNumberFormat="1" applyFont="1" applyFill="1" applyBorder="1" applyAlignment="1">
      <alignment horizontal="right" vertical="center"/>
    </xf>
    <xf numFmtId="2" fontId="0" fillId="2" borderId="11" xfId="0" applyNumberFormat="1" applyFill="1" applyBorder="1" applyAlignment="1">
      <alignment vertical="center"/>
    </xf>
    <xf numFmtId="2" fontId="0" fillId="2" borderId="14" xfId="0" applyNumberFormat="1" applyFont="1" applyFill="1" applyBorder="1" applyAlignment="1">
      <alignment vertical="center"/>
    </xf>
    <xf numFmtId="2" fontId="62" fillId="8" borderId="35" xfId="0" applyNumberFormat="1" applyFont="1" applyFill="1" applyBorder="1" applyAlignment="1">
      <alignment horizontal="right" vertical="center" wrapText="1"/>
    </xf>
    <xf numFmtId="2" fontId="53" fillId="2" borderId="11" xfId="0" applyNumberFormat="1" applyFont="1" applyFill="1" applyBorder="1" applyAlignment="1">
      <alignment vertical="center"/>
    </xf>
    <xf numFmtId="2" fontId="53" fillId="2" borderId="14" xfId="0" applyNumberFormat="1" applyFont="1" applyFill="1" applyBorder="1" applyAlignment="1">
      <alignment vertical="center"/>
    </xf>
    <xf numFmtId="2" fontId="0" fillId="2" borderId="13" xfId="0" applyNumberFormat="1" applyFill="1" applyBorder="1" applyAlignment="1">
      <alignment vertical="center"/>
    </xf>
    <xf numFmtId="2" fontId="0" fillId="2" borderId="10" xfId="0" applyNumberFormat="1" applyFill="1" applyBorder="1" applyAlignment="1">
      <alignment vertical="center"/>
    </xf>
    <xf numFmtId="2" fontId="0" fillId="2" borderId="13" xfId="0" applyNumberFormat="1" applyFont="1" applyFill="1" applyBorder="1" applyAlignment="1">
      <alignment vertical="center"/>
    </xf>
    <xf numFmtId="2" fontId="53" fillId="2" borderId="10" xfId="0" applyNumberFormat="1" applyFont="1" applyFill="1" applyBorder="1" applyAlignment="1">
      <alignment vertical="center"/>
    </xf>
    <xf numFmtId="2" fontId="53" fillId="2" borderId="13" xfId="0" applyNumberFormat="1" applyFont="1" applyFill="1" applyBorder="1" applyAlignment="1">
      <alignment vertical="center"/>
    </xf>
    <xf numFmtId="2" fontId="62" fillId="8" borderId="30" xfId="0" applyNumberFormat="1" applyFont="1" applyFill="1" applyBorder="1" applyAlignment="1">
      <alignment horizontal="right" vertical="center"/>
    </xf>
    <xf numFmtId="0" fontId="0" fillId="2" borderId="22" xfId="0" applyFill="1" applyBorder="1" applyAlignment="1">
      <alignment vertical="center" wrapText="1"/>
    </xf>
    <xf numFmtId="0" fontId="0" fillId="2" borderId="20" xfId="0" applyFill="1" applyBorder="1" applyAlignment="1">
      <alignment vertical="center"/>
    </xf>
    <xf numFmtId="2" fontId="0" fillId="2" borderId="20" xfId="0" applyNumberFormat="1" applyFill="1" applyBorder="1" applyAlignment="1">
      <alignment vertical="center"/>
    </xf>
    <xf numFmtId="2" fontId="0" fillId="2" borderId="21" xfId="0" applyNumberFormat="1" applyFill="1" applyBorder="1" applyAlignment="1">
      <alignment vertical="center"/>
    </xf>
    <xf numFmtId="0" fontId="13" fillId="13" borderId="17" xfId="0" applyFont="1" applyFill="1" applyBorder="1" applyAlignment="1">
      <alignment vertical="center" wrapText="1"/>
    </xf>
    <xf numFmtId="0" fontId="16" fillId="13" borderId="17" xfId="0" applyFont="1" applyFill="1" applyBorder="1" applyAlignment="1">
      <alignment vertical="center" wrapText="1"/>
    </xf>
    <xf numFmtId="2" fontId="62" fillId="3" borderId="19" xfId="0" applyNumberFormat="1" applyFont="1" applyFill="1" applyBorder="1" applyAlignment="1">
      <alignment horizontal="right" vertical="center"/>
    </xf>
    <xf numFmtId="0" fontId="53" fillId="2" borderId="22" xfId="0" applyFont="1" applyFill="1" applyBorder="1" applyAlignment="1">
      <alignment vertical="center" wrapText="1"/>
    </xf>
    <xf numFmtId="0" fontId="53" fillId="2" borderId="20" xfId="0" applyFont="1" applyFill="1" applyBorder="1" applyAlignment="1">
      <alignment vertical="center"/>
    </xf>
    <xf numFmtId="2" fontId="53" fillId="2" borderId="20" xfId="0" applyNumberFormat="1" applyFont="1" applyFill="1" applyBorder="1" applyAlignment="1">
      <alignment vertical="center"/>
    </xf>
    <xf numFmtId="2" fontId="53" fillId="2" borderId="21" xfId="0" applyNumberFormat="1" applyFont="1" applyFill="1" applyBorder="1" applyAlignment="1">
      <alignment vertical="center"/>
    </xf>
    <xf numFmtId="0" fontId="16" fillId="13" borderId="13" xfId="0" applyFont="1" applyFill="1" applyBorder="1" applyAlignment="1">
      <alignment vertical="center"/>
    </xf>
    <xf numFmtId="0" fontId="16" fillId="13" borderId="13" xfId="0" applyFont="1" applyFill="1" applyBorder="1" applyAlignment="1">
      <alignment horizontal="center" vertical="center"/>
    </xf>
    <xf numFmtId="2" fontId="16" fillId="13" borderId="13" xfId="0" applyNumberFormat="1" applyFont="1" applyFill="1" applyBorder="1" applyAlignment="1">
      <alignment vertical="center"/>
    </xf>
    <xf numFmtId="4" fontId="16" fillId="13" borderId="14" xfId="0" applyNumberFormat="1" applyFont="1" applyFill="1" applyBorder="1" applyAlignment="1">
      <alignment vertical="center"/>
    </xf>
    <xf numFmtId="0" fontId="18" fillId="9" borderId="15" xfId="0" applyFont="1" applyFill="1" applyBorder="1" applyAlignment="1">
      <alignment vertical="center" wrapText="1"/>
    </xf>
    <xf numFmtId="0" fontId="18" fillId="9" borderId="13" xfId="0" applyFont="1" applyFill="1" applyBorder="1" applyAlignment="1">
      <alignment vertical="center" wrapText="1"/>
    </xf>
    <xf numFmtId="0" fontId="18" fillId="9" borderId="13" xfId="0" applyFont="1" applyFill="1" applyBorder="1" applyAlignment="1">
      <alignment vertical="center"/>
    </xf>
    <xf numFmtId="2" fontId="18" fillId="9" borderId="13" xfId="0" applyNumberFormat="1" applyFont="1" applyFill="1" applyBorder="1" applyAlignment="1">
      <alignment vertical="center"/>
    </xf>
    <xf numFmtId="4" fontId="18" fillId="9" borderId="19" xfId="0" applyNumberFormat="1" applyFont="1" applyFill="1" applyBorder="1" applyAlignment="1">
      <alignment vertical="center"/>
    </xf>
    <xf numFmtId="0" fontId="0" fillId="3" borderId="15" xfId="0" applyFill="1" applyBorder="1" applyAlignment="1">
      <alignment vertical="center" wrapText="1"/>
    </xf>
    <xf numFmtId="0" fontId="0" fillId="3" borderId="13" xfId="0" applyFill="1" applyBorder="1" applyAlignment="1">
      <alignment vertical="center"/>
    </xf>
    <xf numFmtId="2" fontId="0" fillId="3" borderId="13" xfId="0" applyNumberFormat="1" applyFill="1" applyBorder="1" applyAlignment="1">
      <alignment vertical="center"/>
    </xf>
    <xf numFmtId="2" fontId="0" fillId="3" borderId="14" xfId="0" applyNumberFormat="1" applyFill="1" applyBorder="1" applyAlignment="1">
      <alignment vertical="center"/>
    </xf>
    <xf numFmtId="2" fontId="62" fillId="3" borderId="35" xfId="0" applyNumberFormat="1" applyFont="1" applyFill="1" applyBorder="1" applyAlignment="1">
      <alignment horizontal="right" vertical="center"/>
    </xf>
    <xf numFmtId="0" fontId="0" fillId="3" borderId="12" xfId="0" applyFill="1" applyBorder="1" applyAlignment="1">
      <alignment vertical="center" wrapText="1"/>
    </xf>
    <xf numFmtId="0" fontId="0" fillId="3" borderId="10" xfId="0" applyFill="1" applyBorder="1" applyAlignment="1">
      <alignment vertical="center"/>
    </xf>
    <xf numFmtId="2" fontId="0" fillId="3" borderId="10" xfId="0" applyNumberFormat="1" applyFill="1" applyBorder="1" applyAlignment="1">
      <alignment vertical="center"/>
    </xf>
    <xf numFmtId="2" fontId="0" fillId="3" borderId="18" xfId="0" applyNumberFormat="1" applyFill="1" applyBorder="1" applyAlignment="1">
      <alignment vertical="center"/>
    </xf>
    <xf numFmtId="2" fontId="0" fillId="3" borderId="19" xfId="0" applyNumberFormat="1" applyFill="1" applyBorder="1" applyAlignment="1">
      <alignment vertical="center"/>
    </xf>
    <xf numFmtId="2" fontId="62" fillId="3" borderId="36" xfId="0" applyNumberFormat="1" applyFont="1" applyFill="1" applyBorder="1" applyAlignment="1">
      <alignment horizontal="right" vertical="center"/>
    </xf>
    <xf numFmtId="2" fontId="0" fillId="3" borderId="11" xfId="0" applyNumberFormat="1" applyFill="1" applyBorder="1" applyAlignment="1">
      <alignment vertical="center"/>
    </xf>
    <xf numFmtId="0" fontId="0" fillId="3" borderId="15" xfId="0" applyFont="1" applyFill="1" applyBorder="1" applyAlignment="1">
      <alignment vertical="center" wrapText="1"/>
    </xf>
    <xf numFmtId="0" fontId="0" fillId="3" borderId="13" xfId="0" applyFont="1" applyFill="1" applyBorder="1" applyAlignment="1">
      <alignment vertical="center"/>
    </xf>
    <xf numFmtId="2" fontId="0" fillId="3" borderId="13" xfId="0" applyNumberFormat="1" applyFont="1" applyFill="1" applyBorder="1" applyAlignment="1">
      <alignment vertical="center"/>
    </xf>
    <xf numFmtId="2" fontId="62" fillId="3" borderId="35" xfId="0" applyNumberFormat="1" applyFont="1" applyFill="1" applyBorder="1" applyAlignment="1">
      <alignment horizontal="right" vertical="center" wrapText="1"/>
    </xf>
    <xf numFmtId="0" fontId="53" fillId="3" borderId="12" xfId="0" applyFont="1" applyFill="1" applyBorder="1" applyAlignment="1">
      <alignment vertical="center" wrapText="1"/>
    </xf>
    <xf numFmtId="0" fontId="53" fillId="3" borderId="10" xfId="0" applyFont="1" applyFill="1" applyBorder="1" applyAlignment="1">
      <alignment vertical="center"/>
    </xf>
    <xf numFmtId="2" fontId="53" fillId="3" borderId="10" xfId="0" applyNumberFormat="1" applyFont="1" applyFill="1" applyBorder="1" applyAlignment="1">
      <alignment vertical="center"/>
    </xf>
    <xf numFmtId="2" fontId="53" fillId="3" borderId="18" xfId="0" applyNumberFormat="1" applyFont="1" applyFill="1" applyBorder="1" applyAlignment="1">
      <alignment vertical="center"/>
    </xf>
    <xf numFmtId="0" fontId="53" fillId="3" borderId="15" xfId="0" applyFont="1" applyFill="1" applyBorder="1" applyAlignment="1">
      <alignment vertical="center" wrapText="1"/>
    </xf>
    <xf numFmtId="0" fontId="53" fillId="3" borderId="13" xfId="0" applyFont="1" applyFill="1" applyBorder="1" applyAlignment="1">
      <alignment vertical="center"/>
    </xf>
    <xf numFmtId="2" fontId="53" fillId="3" borderId="13" xfId="0" applyNumberFormat="1" applyFont="1" applyFill="1" applyBorder="1" applyAlignment="1">
      <alignment vertical="center"/>
    </xf>
    <xf numFmtId="2" fontId="53" fillId="3" borderId="19" xfId="0" applyNumberFormat="1" applyFont="1" applyFill="1" applyBorder="1" applyAlignment="1">
      <alignment vertical="center"/>
    </xf>
    <xf numFmtId="0" fontId="0" fillId="3" borderId="22" xfId="0" applyFill="1" applyBorder="1" applyAlignment="1">
      <alignment vertical="center" wrapText="1"/>
    </xf>
    <xf numFmtId="0" fontId="0" fillId="3" borderId="20" xfId="0" applyFill="1" applyBorder="1" applyAlignment="1">
      <alignment vertical="center"/>
    </xf>
    <xf numFmtId="2" fontId="0" fillId="3" borderId="20" xfId="0" applyNumberFormat="1" applyFill="1" applyBorder="1" applyAlignment="1">
      <alignment vertical="center"/>
    </xf>
    <xf numFmtId="2" fontId="0" fillId="3" borderId="23" xfId="0" applyNumberFormat="1" applyFill="1" applyBorder="1" applyAlignment="1">
      <alignment vertical="center"/>
    </xf>
    <xf numFmtId="0" fontId="0" fillId="2" borderId="22" xfId="0" applyFill="1" applyBorder="1" applyAlignment="1">
      <alignment horizontal="center" vertical="center" wrapText="1"/>
    </xf>
    <xf numFmtId="0" fontId="53" fillId="3" borderId="49" xfId="0" applyFont="1" applyFill="1" applyBorder="1" applyAlignment="1">
      <alignment vertical="center" wrapText="1"/>
    </xf>
    <xf numFmtId="0" fontId="53" fillId="3" borderId="31" xfId="0" applyFont="1" applyFill="1" applyBorder="1" applyAlignment="1">
      <alignment vertical="center"/>
    </xf>
    <xf numFmtId="2" fontId="53" fillId="3" borderId="31" xfId="0" applyNumberFormat="1" applyFont="1" applyFill="1" applyBorder="1" applyAlignment="1">
      <alignment vertical="center"/>
    </xf>
    <xf numFmtId="2" fontId="53" fillId="3" borderId="32" xfId="0" applyNumberFormat="1" applyFont="1" applyFill="1" applyBorder="1" applyAlignment="1">
      <alignment vertical="center"/>
    </xf>
    <xf numFmtId="0" fontId="27" fillId="2" borderId="50" xfId="0" applyFont="1" applyFill="1" applyBorder="1" applyAlignment="1">
      <alignment horizontal="center" vertical="center" wrapText="1"/>
    </xf>
    <xf numFmtId="0" fontId="27" fillId="2" borderId="51" xfId="0" applyFont="1" applyFill="1" applyBorder="1" applyAlignment="1">
      <alignment horizontal="center" vertical="center" wrapText="1"/>
    </xf>
    <xf numFmtId="0" fontId="27" fillId="2" borderId="52" xfId="0" applyFont="1" applyFill="1" applyBorder="1" applyAlignment="1">
      <alignment horizontal="center" vertical="center" wrapText="1"/>
    </xf>
    <xf numFmtId="0" fontId="31" fillId="2" borderId="51" xfId="0" applyFont="1" applyFill="1" applyBorder="1" applyAlignment="1">
      <alignment horizontal="center" vertical="center" wrapText="1"/>
    </xf>
    <xf numFmtId="0" fontId="31" fillId="2" borderId="52" xfId="0" applyFont="1" applyFill="1" applyBorder="1" applyAlignment="1">
      <alignment horizontal="center" vertical="center" wrapText="1"/>
    </xf>
    <xf numFmtId="0" fontId="67" fillId="10" borderId="50" xfId="0" applyFont="1" applyFill="1" applyBorder="1" applyAlignment="1">
      <alignment horizontal="center" vertical="center" wrapText="1"/>
    </xf>
    <xf numFmtId="0" fontId="67" fillId="10" borderId="51" xfId="0" applyFont="1" applyFill="1" applyBorder="1" applyAlignment="1">
      <alignment horizontal="center" vertical="center" wrapText="1"/>
    </xf>
    <xf numFmtId="0" fontId="67" fillId="10" borderId="52" xfId="0" applyFont="1" applyFill="1" applyBorder="1" applyAlignment="1">
      <alignment horizontal="center" vertical="center" wrapText="1"/>
    </xf>
    <xf numFmtId="0" fontId="27" fillId="5" borderId="50" xfId="0" applyFont="1" applyFill="1" applyBorder="1" applyAlignment="1">
      <alignment horizontal="center" vertical="center" wrapText="1"/>
    </xf>
    <xf numFmtId="0" fontId="27" fillId="5" borderId="51" xfId="0" applyFont="1" applyFill="1" applyBorder="1" applyAlignment="1">
      <alignment horizontal="center" vertical="center" wrapText="1"/>
    </xf>
    <xf numFmtId="0" fontId="27" fillId="5" borderId="52" xfId="0" applyFont="1" applyFill="1" applyBorder="1" applyAlignment="1">
      <alignment horizontal="center" vertical="center" wrapText="1"/>
    </xf>
    <xf numFmtId="0" fontId="74" fillId="9" borderId="50" xfId="0" applyFont="1" applyFill="1" applyBorder="1" applyAlignment="1">
      <alignment horizontal="center" vertical="center" wrapText="1"/>
    </xf>
    <xf numFmtId="0" fontId="74" fillId="9" borderId="51" xfId="0" applyFont="1" applyFill="1" applyBorder="1" applyAlignment="1">
      <alignment horizontal="center" vertical="center" wrapText="1"/>
    </xf>
    <xf numFmtId="0" fontId="74" fillId="9" borderId="52" xfId="0" applyFont="1" applyFill="1" applyBorder="1" applyAlignment="1">
      <alignment horizontal="center" vertical="center" wrapText="1"/>
    </xf>
    <xf numFmtId="0" fontId="72" fillId="10" borderId="48" xfId="0" applyFont="1" applyFill="1" applyBorder="1" applyAlignment="1">
      <alignment horizontal="center" vertical="center"/>
    </xf>
    <xf numFmtId="0" fontId="72" fillId="10" borderId="45" xfId="0" applyFont="1" applyFill="1" applyBorder="1" applyAlignment="1">
      <alignment horizontal="center" vertical="center"/>
    </xf>
    <xf numFmtId="0" fontId="72" fillId="10" borderId="53" xfId="0" applyFont="1" applyFill="1" applyBorder="1" applyAlignment="1">
      <alignment horizontal="center" vertical="center"/>
    </xf>
    <xf numFmtId="4" fontId="72" fillId="16" borderId="48" xfId="0" applyNumberFormat="1" applyFont="1" applyFill="1" applyBorder="1" applyAlignment="1">
      <alignment horizontal="center" vertical="center"/>
    </xf>
    <xf numFmtId="4" fontId="72" fillId="16" borderId="45" xfId="0" applyNumberFormat="1" applyFont="1" applyFill="1" applyBorder="1" applyAlignment="1">
      <alignment horizontal="center" vertical="center"/>
    </xf>
    <xf numFmtId="4" fontId="72" fillId="16" borderId="53" xfId="0" applyNumberFormat="1" applyFont="1" applyFill="1" applyBorder="1" applyAlignment="1">
      <alignment horizontal="center" vertical="center"/>
    </xf>
    <xf numFmtId="0" fontId="72" fillId="5" borderId="48" xfId="0" applyFont="1" applyFill="1" applyBorder="1" applyAlignment="1">
      <alignment horizontal="center" vertical="center"/>
    </xf>
    <xf numFmtId="0" fontId="72" fillId="5" borderId="45" xfId="0" applyFont="1" applyFill="1" applyBorder="1" applyAlignment="1">
      <alignment horizontal="center" vertical="center"/>
    </xf>
    <xf numFmtId="0" fontId="72" fillId="5" borderId="46" xfId="0" applyFont="1" applyFill="1" applyBorder="1" applyAlignment="1">
      <alignment horizontal="center" vertical="center"/>
    </xf>
    <xf numFmtId="4" fontId="72" fillId="17" borderId="50" xfId="0" applyNumberFormat="1" applyFont="1" applyFill="1" applyBorder="1" applyAlignment="1">
      <alignment horizontal="center" vertical="center"/>
    </xf>
    <xf numFmtId="4" fontId="72" fillId="17" borderId="51" xfId="0" applyNumberFormat="1" applyFont="1" applyFill="1" applyBorder="1" applyAlignment="1">
      <alignment horizontal="center" vertical="center"/>
    </xf>
    <xf numFmtId="4" fontId="72" fillId="17" borderId="52" xfId="0" applyNumberFormat="1" applyFont="1" applyFill="1" applyBorder="1" applyAlignment="1">
      <alignment horizontal="center" vertical="center"/>
    </xf>
    <xf numFmtId="2" fontId="62" fillId="13" borderId="54" xfId="0" applyNumberFormat="1" applyFont="1" applyFill="1" applyBorder="1" applyAlignment="1">
      <alignment horizontal="right" vertical="center"/>
    </xf>
    <xf numFmtId="2" fontId="62" fillId="13" borderId="55" xfId="0" applyNumberFormat="1" applyFont="1" applyFill="1" applyBorder="1" applyAlignment="1">
      <alignment horizontal="right" vertical="center"/>
    </xf>
    <xf numFmtId="2" fontId="62" fillId="9" borderId="56" xfId="0" applyNumberFormat="1" applyFont="1" applyFill="1" applyBorder="1" applyAlignment="1">
      <alignment horizontal="right" vertical="center"/>
    </xf>
    <xf numFmtId="2" fontId="62" fillId="9" borderId="54" xfId="0" applyNumberFormat="1" applyFont="1" applyFill="1" applyBorder="1" applyAlignment="1">
      <alignment horizontal="right" vertical="center"/>
    </xf>
    <xf numFmtId="2" fontId="62" fillId="9" borderId="55" xfId="0" applyNumberFormat="1" applyFont="1" applyFill="1" applyBorder="1" applyAlignment="1">
      <alignment horizontal="right" vertical="center"/>
    </xf>
    <xf numFmtId="2" fontId="15" fillId="2" borderId="56" xfId="0" applyNumberFormat="1" applyFont="1" applyFill="1" applyBorder="1" applyAlignment="1">
      <alignment horizontal="right" vertical="center"/>
    </xf>
    <xf numFmtId="2" fontId="15" fillId="2" borderId="54" xfId="0" applyNumberFormat="1" applyFont="1" applyFill="1" applyBorder="1" applyAlignment="1">
      <alignment horizontal="right" vertical="center"/>
    </xf>
    <xf numFmtId="2" fontId="15" fillId="2" borderId="55" xfId="0" applyNumberFormat="1" applyFont="1" applyFill="1" applyBorder="1" applyAlignment="1">
      <alignment horizontal="right" vertical="center"/>
    </xf>
    <xf numFmtId="2" fontId="62" fillId="10" borderId="56" xfId="0" applyNumberFormat="1" applyFont="1" applyFill="1" applyBorder="1" applyAlignment="1">
      <alignment horizontal="right" vertical="center"/>
    </xf>
    <xf numFmtId="2" fontId="62" fillId="10" borderId="54" xfId="0" applyNumberFormat="1" applyFont="1" applyFill="1" applyBorder="1" applyAlignment="1">
      <alignment horizontal="right" vertical="center"/>
    </xf>
    <xf numFmtId="2" fontId="62" fillId="10" borderId="55" xfId="0" applyNumberFormat="1" applyFont="1" applyFill="1" applyBorder="1" applyAlignment="1">
      <alignment horizontal="right" vertical="center"/>
    </xf>
    <xf numFmtId="2" fontId="62" fillId="5" borderId="56" xfId="0" applyNumberFormat="1" applyFont="1" applyFill="1" applyBorder="1" applyAlignment="1">
      <alignment horizontal="right" vertical="center"/>
    </xf>
    <xf numFmtId="2" fontId="62" fillId="5" borderId="54" xfId="0" applyNumberFormat="1" applyFont="1" applyFill="1" applyBorder="1" applyAlignment="1">
      <alignment horizontal="right" vertical="center"/>
    </xf>
    <xf numFmtId="2" fontId="62" fillId="5" borderId="55" xfId="0" applyNumberFormat="1" applyFont="1" applyFill="1" applyBorder="1" applyAlignment="1">
      <alignment horizontal="right" vertical="center"/>
    </xf>
    <xf numFmtId="0" fontId="27" fillId="19" borderId="57" xfId="0" applyFont="1" applyFill="1" applyBorder="1" applyAlignment="1">
      <alignment horizontal="center" vertical="center" wrapText="1"/>
    </xf>
    <xf numFmtId="0" fontId="27" fillId="19" borderId="45" xfId="0" applyFont="1" applyFill="1" applyBorder="1" applyAlignment="1">
      <alignment horizontal="center" vertical="center" wrapText="1"/>
    </xf>
    <xf numFmtId="0" fontId="27" fillId="19" borderId="46" xfId="0" applyFont="1" applyFill="1" applyBorder="1" applyAlignment="1">
      <alignment horizontal="center" vertical="center" wrapText="1"/>
    </xf>
    <xf numFmtId="0" fontId="27" fillId="15" borderId="48" xfId="0" applyFont="1" applyFill="1" applyBorder="1" applyAlignment="1">
      <alignment horizontal="center" vertical="center" wrapText="1"/>
    </xf>
    <xf numFmtId="0" fontId="27" fillId="15" borderId="45" xfId="0" applyFont="1" applyFill="1" applyBorder="1" applyAlignment="1">
      <alignment horizontal="center" vertical="center" wrapText="1"/>
    </xf>
    <xf numFmtId="0" fontId="27" fillId="15" borderId="46" xfId="0" applyFont="1" applyFill="1" applyBorder="1" applyAlignment="1">
      <alignment horizontal="center" vertical="center" wrapText="1"/>
    </xf>
    <xf numFmtId="0" fontId="72" fillId="13" borderId="51" xfId="0" applyFont="1" applyFill="1" applyBorder="1" applyAlignment="1">
      <alignment horizontal="center" vertical="center" wrapText="1"/>
    </xf>
    <xf numFmtId="0" fontId="72" fillId="13" borderId="52" xfId="0" applyFont="1" applyFill="1" applyBorder="1" applyAlignment="1">
      <alignment horizontal="center" vertical="center" wrapText="1"/>
    </xf>
    <xf numFmtId="0" fontId="72" fillId="9" borderId="50" xfId="0" applyFont="1" applyFill="1" applyBorder="1" applyAlignment="1">
      <alignment horizontal="center" vertical="center" wrapText="1"/>
    </xf>
    <xf numFmtId="0" fontId="72" fillId="9" borderId="51" xfId="0" applyFont="1" applyFill="1" applyBorder="1" applyAlignment="1">
      <alignment horizontal="center" vertical="center" wrapText="1"/>
    </xf>
    <xf numFmtId="0" fontId="27" fillId="2" borderId="50" xfId="0" applyFont="1" applyFill="1" applyBorder="1" applyAlignment="1">
      <alignment horizontal="center" vertical="center"/>
    </xf>
    <xf numFmtId="0" fontId="27" fillId="2" borderId="51" xfId="0" applyFont="1" applyFill="1" applyBorder="1" applyAlignment="1">
      <alignment horizontal="center" vertical="center"/>
    </xf>
    <xf numFmtId="4" fontId="27" fillId="8" borderId="58" xfId="0" applyNumberFormat="1" applyFont="1" applyFill="1" applyBorder="1" applyAlignment="1">
      <alignment horizontal="center" vertical="center"/>
    </xf>
    <xf numFmtId="4" fontId="27" fillId="8" borderId="38" xfId="0" applyNumberFormat="1" applyFont="1" applyFill="1" applyBorder="1" applyAlignment="1">
      <alignment horizontal="center" vertical="center"/>
    </xf>
    <xf numFmtId="2" fontId="62" fillId="13" borderId="54" xfId="0" applyNumberFormat="1" applyFont="1" applyFill="1" applyBorder="1" applyAlignment="1">
      <alignment horizontal="right" vertical="center" wrapText="1"/>
    </xf>
    <xf numFmtId="2" fontId="62" fillId="13" borderId="55" xfId="0" applyNumberFormat="1" applyFont="1" applyFill="1" applyBorder="1" applyAlignment="1">
      <alignment horizontal="right" vertical="center" wrapText="1"/>
    </xf>
    <xf numFmtId="2" fontId="62" fillId="9" borderId="56" xfId="0" applyNumberFormat="1" applyFont="1" applyFill="1" applyBorder="1" applyAlignment="1">
      <alignment horizontal="right" vertical="center" wrapText="1"/>
    </xf>
    <xf numFmtId="2" fontId="62" fillId="9" borderId="54" xfId="0" applyNumberFormat="1" applyFont="1" applyFill="1" applyBorder="1" applyAlignment="1">
      <alignment horizontal="right" vertical="center" wrapText="1"/>
    </xf>
    <xf numFmtId="2" fontId="62" fillId="9" borderId="55" xfId="0" applyNumberFormat="1" applyFont="1" applyFill="1" applyBorder="1" applyAlignment="1">
      <alignment horizontal="right" vertical="center" wrapText="1"/>
    </xf>
    <xf numFmtId="2" fontId="15" fillId="2" borderId="56" xfId="0" applyNumberFormat="1" applyFont="1" applyFill="1" applyBorder="1" applyAlignment="1">
      <alignment horizontal="right" vertical="center" wrapText="1"/>
    </xf>
    <xf numFmtId="2" fontId="15" fillId="2" borderId="54" xfId="0" applyNumberFormat="1" applyFont="1" applyFill="1" applyBorder="1" applyAlignment="1">
      <alignment horizontal="right" vertical="center" wrapText="1"/>
    </xf>
    <xf numFmtId="2" fontId="15" fillId="2" borderId="55" xfId="0" applyNumberFormat="1" applyFont="1" applyFill="1" applyBorder="1" applyAlignment="1">
      <alignment horizontal="right" vertical="center" wrapText="1"/>
    </xf>
    <xf numFmtId="2" fontId="62" fillId="10" borderId="56" xfId="0" applyNumberFormat="1" applyFont="1" applyFill="1" applyBorder="1" applyAlignment="1">
      <alignment horizontal="right" vertical="center" wrapText="1"/>
    </xf>
    <xf numFmtId="2" fontId="62" fillId="10" borderId="54" xfId="0" applyNumberFormat="1" applyFont="1" applyFill="1" applyBorder="1" applyAlignment="1">
      <alignment horizontal="right" vertical="center" wrapText="1"/>
    </xf>
    <xf numFmtId="2" fontId="62" fillId="10" borderId="55" xfId="0" applyNumberFormat="1" applyFont="1" applyFill="1" applyBorder="1" applyAlignment="1">
      <alignment horizontal="right" vertical="center" wrapText="1"/>
    </xf>
    <xf numFmtId="2" fontId="62" fillId="5" borderId="56" xfId="0" applyNumberFormat="1" applyFont="1" applyFill="1" applyBorder="1" applyAlignment="1">
      <alignment horizontal="right" vertical="center" wrapText="1"/>
    </xf>
    <xf numFmtId="2" fontId="62" fillId="5" borderId="54" xfId="0" applyNumberFormat="1" applyFont="1" applyFill="1" applyBorder="1" applyAlignment="1">
      <alignment horizontal="right" vertical="center" wrapText="1"/>
    </xf>
    <xf numFmtId="2" fontId="62" fillId="5" borderId="55" xfId="0" applyNumberFormat="1" applyFont="1" applyFill="1" applyBorder="1" applyAlignment="1">
      <alignment horizontal="right" vertical="center" wrapText="1"/>
    </xf>
    <xf numFmtId="0" fontId="72" fillId="13" borderId="50" xfId="0" applyFont="1" applyFill="1" applyBorder="1" applyAlignment="1">
      <alignment horizontal="left" vertical="center" wrapText="1"/>
    </xf>
    <xf numFmtId="0" fontId="72" fillId="13" borderId="51" xfId="0" applyFont="1" applyFill="1" applyBorder="1" applyAlignment="1">
      <alignment horizontal="left" vertical="center" wrapText="1"/>
    </xf>
    <xf numFmtId="0" fontId="72" fillId="13" borderId="52" xfId="0" applyFont="1" applyFill="1" applyBorder="1" applyAlignment="1">
      <alignment horizontal="left" vertical="center" wrapText="1"/>
    </xf>
    <xf numFmtId="0" fontId="15" fillId="2" borderId="56" xfId="0" applyFont="1" applyFill="1" applyBorder="1" applyAlignment="1">
      <alignment horizontal="right" vertical="center" wrapText="1"/>
    </xf>
    <xf numFmtId="0" fontId="15" fillId="2" borderId="54" xfId="0" applyFont="1" applyFill="1" applyBorder="1" applyAlignment="1">
      <alignment horizontal="right" vertical="center" wrapText="1"/>
    </xf>
    <xf numFmtId="0" fontId="15" fillId="2" borderId="55" xfId="0" applyFont="1" applyFill="1" applyBorder="1" applyAlignment="1">
      <alignment horizontal="right" vertical="center" wrapText="1"/>
    </xf>
    <xf numFmtId="2" fontId="62" fillId="3" borderId="56" xfId="0" applyNumberFormat="1" applyFont="1" applyFill="1" applyBorder="1" applyAlignment="1">
      <alignment horizontal="right" vertical="center"/>
    </xf>
    <xf numFmtId="2" fontId="62" fillId="3" borderId="54" xfId="0" applyNumberFormat="1" applyFont="1" applyFill="1" applyBorder="1" applyAlignment="1">
      <alignment horizontal="right" vertical="center"/>
    </xf>
    <xf numFmtId="2" fontId="62" fillId="3" borderId="55" xfId="0" applyNumberFormat="1" applyFont="1" applyFill="1" applyBorder="1" applyAlignment="1">
      <alignment horizontal="right" vertical="center"/>
    </xf>
    <xf numFmtId="0" fontId="72" fillId="2" borderId="59" xfId="0" applyFont="1" applyFill="1" applyBorder="1" applyAlignment="1">
      <alignment horizontal="center" vertical="center"/>
    </xf>
    <xf numFmtId="0" fontId="72" fillId="2" borderId="60" xfId="0" applyFont="1" applyFill="1" applyBorder="1" applyAlignment="1">
      <alignment horizontal="center" vertical="center"/>
    </xf>
    <xf numFmtId="0" fontId="72" fillId="2" borderId="40" xfId="0" applyFont="1" applyFill="1" applyBorder="1" applyAlignment="1">
      <alignment horizontal="center" vertical="center"/>
    </xf>
    <xf numFmtId="0" fontId="72" fillId="3" borderId="59" xfId="0" applyFont="1" applyFill="1" applyBorder="1" applyAlignment="1">
      <alignment horizontal="center" vertical="center"/>
    </xf>
    <xf numFmtId="0" fontId="72" fillId="3" borderId="60" xfId="0" applyFont="1" applyFill="1" applyBorder="1" applyAlignment="1">
      <alignment horizontal="center" vertical="center"/>
    </xf>
    <xf numFmtId="0" fontId="72" fillId="3" borderId="40" xfId="0" applyFont="1" applyFill="1" applyBorder="1" applyAlignment="1">
      <alignment horizontal="center" vertical="center"/>
    </xf>
    <xf numFmtId="2" fontId="62" fillId="3" borderId="56" xfId="0" applyNumberFormat="1" applyFont="1" applyFill="1" applyBorder="1" applyAlignment="1">
      <alignment horizontal="right" vertical="center" wrapText="1"/>
    </xf>
    <xf numFmtId="2" fontId="62" fillId="3" borderId="54" xfId="0" applyNumberFormat="1" applyFont="1" applyFill="1" applyBorder="1" applyAlignment="1">
      <alignment horizontal="right" vertical="center" wrapText="1"/>
    </xf>
    <xf numFmtId="2" fontId="62" fillId="3" borderId="55" xfId="0" applyNumberFormat="1" applyFont="1" applyFill="1" applyBorder="1" applyAlignment="1">
      <alignment horizontal="right" vertical="center" wrapText="1"/>
    </xf>
    <xf numFmtId="0" fontId="27" fillId="3" borderId="57" xfId="0" applyFont="1" applyFill="1" applyBorder="1" applyAlignment="1">
      <alignment horizontal="center" vertical="center" wrapText="1"/>
    </xf>
    <xf numFmtId="0" fontId="27" fillId="3" borderId="45" xfId="0" applyFont="1" applyFill="1" applyBorder="1" applyAlignment="1">
      <alignment horizontal="center" vertical="center" wrapText="1"/>
    </xf>
    <xf numFmtId="0" fontId="27" fillId="3" borderId="53" xfId="0" applyFont="1" applyFill="1" applyBorder="1" applyAlignment="1">
      <alignment horizontal="center" vertical="center" wrapText="1"/>
    </xf>
    <xf numFmtId="0" fontId="27" fillId="12" borderId="12" xfId="0" applyFont="1" applyFill="1" applyBorder="1" applyAlignment="1">
      <alignment horizontal="center" vertical="center" wrapText="1"/>
    </xf>
    <xf numFmtId="0" fontId="27" fillId="12" borderId="10" xfId="0" applyFont="1" applyFill="1" applyBorder="1" applyAlignment="1">
      <alignment horizontal="center" vertical="center" wrapText="1"/>
    </xf>
    <xf numFmtId="0" fontId="27" fillId="12" borderId="11" xfId="0" applyFont="1" applyFill="1" applyBorder="1" applyAlignment="1">
      <alignment horizontal="center" vertical="center" wrapText="1"/>
    </xf>
    <xf numFmtId="0" fontId="13" fillId="3" borderId="50" xfId="0" applyFont="1" applyFill="1" applyBorder="1" applyAlignment="1">
      <alignment horizontal="left" vertical="center" wrapText="1"/>
    </xf>
    <xf numFmtId="0" fontId="13" fillId="3" borderId="51" xfId="0" applyFont="1" applyFill="1" applyBorder="1" applyAlignment="1">
      <alignment horizontal="left" vertical="center" wrapText="1"/>
    </xf>
    <xf numFmtId="0" fontId="13" fillId="3" borderId="52" xfId="0" applyFont="1" applyFill="1" applyBorder="1" applyAlignment="1">
      <alignment horizontal="left" vertical="center" wrapText="1"/>
    </xf>
    <xf numFmtId="2" fontId="62" fillId="8" borderId="61" xfId="0" applyNumberFormat="1" applyFont="1" applyFill="1" applyBorder="1" applyAlignment="1">
      <alignment horizontal="right" vertical="center"/>
    </xf>
    <xf numFmtId="2" fontId="62" fillId="8" borderId="62" xfId="0" applyNumberFormat="1" applyFont="1" applyFill="1" applyBorder="1" applyAlignment="1">
      <alignment horizontal="right" vertical="center"/>
    </xf>
    <xf numFmtId="2" fontId="62" fillId="8" borderId="27" xfId="0" applyNumberFormat="1" applyFont="1" applyFill="1" applyBorder="1" applyAlignment="1">
      <alignment horizontal="right" vertical="center"/>
    </xf>
    <xf numFmtId="2" fontId="62" fillId="8" borderId="63" xfId="0" applyNumberFormat="1" applyFont="1" applyFill="1" applyBorder="1" applyAlignment="1">
      <alignment horizontal="right" vertical="center"/>
    </xf>
    <xf numFmtId="2" fontId="62" fillId="8" borderId="64" xfId="0" applyNumberFormat="1" applyFont="1" applyFill="1" applyBorder="1" applyAlignment="1">
      <alignment horizontal="right" vertical="center"/>
    </xf>
    <xf numFmtId="2" fontId="62" fillId="8" borderId="56" xfId="0" applyNumberFormat="1" applyFont="1" applyFill="1" applyBorder="1" applyAlignment="1">
      <alignment horizontal="right" vertical="center" wrapText="1"/>
    </xf>
    <xf numFmtId="2" fontId="62" fillId="8" borderId="54" xfId="0" applyNumberFormat="1" applyFont="1" applyFill="1" applyBorder="1" applyAlignment="1">
      <alignment horizontal="right" vertical="center" wrapText="1"/>
    </xf>
    <xf numFmtId="2" fontId="62" fillId="8" borderId="55" xfId="0" applyNumberFormat="1" applyFont="1" applyFill="1" applyBorder="1" applyAlignment="1">
      <alignment horizontal="right" vertical="center" wrapText="1"/>
    </xf>
    <xf numFmtId="2" fontId="62" fillId="8" borderId="56" xfId="0" applyNumberFormat="1" applyFont="1" applyFill="1" applyBorder="1" applyAlignment="1">
      <alignment horizontal="right" vertical="center"/>
    </xf>
    <xf numFmtId="2" fontId="62" fillId="8" borderId="54" xfId="0" applyNumberFormat="1" applyFont="1" applyFill="1" applyBorder="1" applyAlignment="1">
      <alignment horizontal="right" vertical="center"/>
    </xf>
    <xf numFmtId="2" fontId="62" fillId="8" borderId="55" xfId="0" applyNumberFormat="1" applyFont="1" applyFill="1" applyBorder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l@7248001.ru" TargetMode="External" /><Relationship Id="rId2" Type="http://schemas.openxmlformats.org/officeDocument/2006/relationships/hyperlink" Target="mailto:info@intelpark.ru" TargetMode="External" /><Relationship Id="rId3" Type="http://schemas.openxmlformats.org/officeDocument/2006/relationships/hyperlink" Target="mailto:ms@intelpark.ru" TargetMode="External" /><Relationship Id="rId4" Type="http://schemas.openxmlformats.org/officeDocument/2006/relationships/hyperlink" Target="http://alfasb.ru/" TargetMode="External" /><Relationship Id="rId5" Type="http://schemas.openxmlformats.org/officeDocument/2006/relationships/hyperlink" Target="mailto:info@alfasb.ru" TargetMode="External" /><Relationship Id="rId6" Type="http://schemas.openxmlformats.org/officeDocument/2006/relationships/hyperlink" Target="mailto:rv@proshlagbaum.ru" TargetMode="External" /><Relationship Id="rId7" Type="http://schemas.openxmlformats.org/officeDocument/2006/relationships/hyperlink" Target="mailto:vv6229@gmail.com" TargetMode="External" /><Relationship Id="rId8" Type="http://schemas.openxmlformats.org/officeDocument/2006/relationships/hyperlink" Target="http://vorotacity.com/" TargetMode="External" /><Relationship Id="rId9" Type="http://schemas.openxmlformats.org/officeDocument/2006/relationships/hyperlink" Target="mailto:info@vorotacity.com" TargetMode="External" /><Relationship Id="rId10" Type="http://schemas.openxmlformats.org/officeDocument/2006/relationships/hyperlink" Target="https://www.lokit.ru/" TargetMode="External" /><Relationship Id="rId11" Type="http://schemas.openxmlformats.org/officeDocument/2006/relationships/hyperlink" Target="mailto:info@lokit.ru" TargetMode="External" /><Relationship Id="rId1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="60" zoomScalePageLayoutView="0" workbookViewId="0" topLeftCell="B1">
      <selection activeCell="C2" sqref="C2"/>
    </sheetView>
  </sheetViews>
  <sheetFormatPr defaultColWidth="9.140625" defaultRowHeight="15"/>
  <cols>
    <col min="1" max="1" width="22.140625" style="158" customWidth="1"/>
    <col min="2" max="2" width="26.8515625" style="162" customWidth="1"/>
    <col min="3" max="3" width="34.140625" style="162" customWidth="1"/>
    <col min="4" max="4" width="32.421875" style="162" customWidth="1"/>
    <col min="5" max="5" width="38.00390625" style="162" customWidth="1"/>
    <col min="6" max="6" width="36.00390625" style="162" customWidth="1"/>
    <col min="7" max="7" width="40.421875" style="162" customWidth="1"/>
    <col min="8" max="8" width="32.00390625" style="163" customWidth="1"/>
    <col min="9" max="16384" width="9.140625" style="159" customWidth="1"/>
  </cols>
  <sheetData>
    <row r="1" spans="1:8" s="248" customFormat="1" ht="15" customHeight="1">
      <c r="A1" s="245" t="s">
        <v>327</v>
      </c>
      <c r="B1" s="253" t="s">
        <v>589</v>
      </c>
      <c r="C1" s="253" t="s">
        <v>590</v>
      </c>
      <c r="D1" s="249" t="s">
        <v>8</v>
      </c>
      <c r="E1" s="246" t="s">
        <v>13</v>
      </c>
      <c r="F1" s="246" t="s">
        <v>21</v>
      </c>
      <c r="G1" s="247" t="s">
        <v>42</v>
      </c>
      <c r="H1" s="247" t="s">
        <v>82</v>
      </c>
    </row>
    <row r="2" spans="1:8" ht="345">
      <c r="A2" s="165" t="s">
        <v>15</v>
      </c>
      <c r="B2" s="254" t="s">
        <v>406</v>
      </c>
      <c r="C2" s="254" t="s">
        <v>427</v>
      </c>
      <c r="D2" s="250" t="s">
        <v>390</v>
      </c>
      <c r="E2" s="168" t="s">
        <v>389</v>
      </c>
      <c r="F2" s="168" t="s">
        <v>392</v>
      </c>
      <c r="G2" s="174" t="s">
        <v>393</v>
      </c>
      <c r="H2" s="174" t="s">
        <v>391</v>
      </c>
    </row>
    <row r="3" spans="1:8" ht="60">
      <c r="A3" s="165" t="s">
        <v>25</v>
      </c>
      <c r="B3" s="254" t="s">
        <v>403</v>
      </c>
      <c r="C3" s="254" t="s">
        <v>422</v>
      </c>
      <c r="D3" s="250" t="s">
        <v>394</v>
      </c>
      <c r="E3" s="168" t="s">
        <v>396</v>
      </c>
      <c r="F3" s="168" t="s">
        <v>395</v>
      </c>
      <c r="G3" s="174" t="s">
        <v>397</v>
      </c>
      <c r="H3" s="174" t="s">
        <v>398</v>
      </c>
    </row>
    <row r="4" spans="1:8" ht="30">
      <c r="A4" s="165" t="s">
        <v>2</v>
      </c>
      <c r="B4" s="254" t="s">
        <v>400</v>
      </c>
      <c r="C4" s="254" t="s">
        <v>419</v>
      </c>
      <c r="D4" s="250" t="s">
        <v>384</v>
      </c>
      <c r="E4" s="168" t="s">
        <v>105</v>
      </c>
      <c r="F4" s="168" t="s">
        <v>87</v>
      </c>
      <c r="G4" s="174" t="s">
        <v>88</v>
      </c>
      <c r="H4" s="175" t="s">
        <v>89</v>
      </c>
    </row>
    <row r="5" spans="1:8" s="157" customFormat="1" ht="30">
      <c r="A5" s="166" t="s">
        <v>16</v>
      </c>
      <c r="B5" s="255" t="s">
        <v>402</v>
      </c>
      <c r="C5" s="255" t="s">
        <v>420</v>
      </c>
      <c r="D5" s="250" t="s">
        <v>385</v>
      </c>
      <c r="E5" s="171" t="s">
        <v>69</v>
      </c>
      <c r="F5" s="171" t="s">
        <v>96</v>
      </c>
      <c r="G5" s="175" t="s">
        <v>95</v>
      </c>
      <c r="H5" s="175" t="s">
        <v>94</v>
      </c>
    </row>
    <row r="6" spans="1:8" s="157" customFormat="1" ht="45">
      <c r="A6" s="166" t="s">
        <v>14</v>
      </c>
      <c r="B6" s="255" t="s">
        <v>401</v>
      </c>
      <c r="C6" s="255" t="s">
        <v>421</v>
      </c>
      <c r="D6" s="250" t="s">
        <v>386</v>
      </c>
      <c r="E6" s="171" t="s">
        <v>117</v>
      </c>
      <c r="F6" s="171" t="s">
        <v>91</v>
      </c>
      <c r="G6" s="175" t="s">
        <v>93</v>
      </c>
      <c r="H6" s="175" t="s">
        <v>92</v>
      </c>
    </row>
    <row r="7" spans="1:8" ht="45">
      <c r="A7" s="165" t="s">
        <v>41</v>
      </c>
      <c r="B7" s="254" t="s">
        <v>413</v>
      </c>
      <c r="C7" s="254"/>
      <c r="D7" s="250" t="s">
        <v>387</v>
      </c>
      <c r="E7" s="168" t="s">
        <v>101</v>
      </c>
      <c r="F7" s="168" t="s">
        <v>102</v>
      </c>
      <c r="G7" s="174" t="s">
        <v>70</v>
      </c>
      <c r="H7" s="175" t="s">
        <v>83</v>
      </c>
    </row>
    <row r="8" spans="1:8" ht="30">
      <c r="A8" s="165" t="s">
        <v>0</v>
      </c>
      <c r="B8" s="256" t="s">
        <v>405</v>
      </c>
      <c r="C8" s="256" t="s">
        <v>415</v>
      </c>
      <c r="D8" s="250" t="s">
        <v>5</v>
      </c>
      <c r="E8" s="168" t="s">
        <v>12</v>
      </c>
      <c r="F8" s="168" t="s">
        <v>22</v>
      </c>
      <c r="G8" s="174" t="s">
        <v>103</v>
      </c>
      <c r="H8" s="169" t="s">
        <v>81</v>
      </c>
    </row>
    <row r="9" spans="1:8" ht="30">
      <c r="A9" s="165" t="s">
        <v>1</v>
      </c>
      <c r="B9" s="254" t="s">
        <v>409</v>
      </c>
      <c r="C9" s="254" t="s">
        <v>417</v>
      </c>
      <c r="D9" s="250" t="s">
        <v>3</v>
      </c>
      <c r="E9" s="168" t="s">
        <v>18</v>
      </c>
      <c r="F9" s="168" t="s">
        <v>23</v>
      </c>
      <c r="G9" s="174" t="s">
        <v>90</v>
      </c>
      <c r="H9" s="175" t="s">
        <v>97</v>
      </c>
    </row>
    <row r="10" spans="1:8" ht="30">
      <c r="A10" s="165" t="s">
        <v>4</v>
      </c>
      <c r="B10" s="254" t="s">
        <v>404</v>
      </c>
      <c r="C10" s="257" t="s">
        <v>423</v>
      </c>
      <c r="D10" s="250" t="s">
        <v>388</v>
      </c>
      <c r="E10" s="168" t="s">
        <v>106</v>
      </c>
      <c r="F10" s="168" t="s">
        <v>107</v>
      </c>
      <c r="G10" s="174" t="s">
        <v>108</v>
      </c>
      <c r="H10" s="177" t="s">
        <v>109</v>
      </c>
    </row>
    <row r="11" spans="1:8" ht="30">
      <c r="A11" s="165" t="s">
        <v>9</v>
      </c>
      <c r="B11" s="256" t="s">
        <v>414</v>
      </c>
      <c r="C11" s="256" t="s">
        <v>416</v>
      </c>
      <c r="D11" s="251" t="s">
        <v>10</v>
      </c>
      <c r="E11" s="169" t="s">
        <v>112</v>
      </c>
      <c r="F11" s="169" t="s">
        <v>24</v>
      </c>
      <c r="G11" s="169" t="s">
        <v>116</v>
      </c>
      <c r="H11" s="169" t="s">
        <v>84</v>
      </c>
    </row>
    <row r="12" spans="1:9" ht="60">
      <c r="A12" s="165" t="s">
        <v>11</v>
      </c>
      <c r="B12" s="254" t="s">
        <v>410</v>
      </c>
      <c r="C12" s="254" t="s">
        <v>426</v>
      </c>
      <c r="D12" s="250" t="s">
        <v>6</v>
      </c>
      <c r="E12" s="168" t="s">
        <v>104</v>
      </c>
      <c r="F12" s="169" t="s">
        <v>326</v>
      </c>
      <c r="G12" s="174" t="s">
        <v>71</v>
      </c>
      <c r="H12" s="174" t="s">
        <v>98</v>
      </c>
      <c r="I12" s="160"/>
    </row>
    <row r="13" spans="1:9" ht="60">
      <c r="A13" s="165" t="s">
        <v>17</v>
      </c>
      <c r="B13" s="254" t="s">
        <v>411</v>
      </c>
      <c r="C13" s="254" t="s">
        <v>424</v>
      </c>
      <c r="D13" s="250" t="s">
        <v>86</v>
      </c>
      <c r="E13" s="168" t="s">
        <v>333</v>
      </c>
      <c r="F13" s="168" t="s">
        <v>86</v>
      </c>
      <c r="G13" s="174" t="s">
        <v>99</v>
      </c>
      <c r="H13" s="168" t="s">
        <v>86</v>
      </c>
      <c r="I13" s="160"/>
    </row>
    <row r="14" spans="1:9" s="162" customFormat="1" ht="60">
      <c r="A14" s="165" t="s">
        <v>7</v>
      </c>
      <c r="B14" s="254" t="s">
        <v>412</v>
      </c>
      <c r="C14" s="254" t="s">
        <v>425</v>
      </c>
      <c r="D14" s="250" t="s">
        <v>100</v>
      </c>
      <c r="E14" s="168" t="s">
        <v>20</v>
      </c>
      <c r="F14" s="168" t="s">
        <v>118</v>
      </c>
      <c r="G14" s="174" t="s">
        <v>119</v>
      </c>
      <c r="H14" s="175" t="s">
        <v>113</v>
      </c>
      <c r="I14" s="161"/>
    </row>
    <row r="15" spans="1:8" ht="15">
      <c r="A15" s="165" t="s">
        <v>19</v>
      </c>
      <c r="B15" s="254"/>
      <c r="C15" s="254"/>
      <c r="D15" s="250" t="s">
        <v>121</v>
      </c>
      <c r="E15" s="168" t="s">
        <v>114</v>
      </c>
      <c r="F15" s="168" t="s">
        <v>115</v>
      </c>
      <c r="G15" s="168" t="s">
        <v>115</v>
      </c>
      <c r="H15" s="175" t="s">
        <v>115</v>
      </c>
    </row>
    <row r="16" spans="1:8" ht="63.75">
      <c r="A16" s="165" t="s">
        <v>332</v>
      </c>
      <c r="B16" s="254" t="s">
        <v>408</v>
      </c>
      <c r="C16" s="254" t="s">
        <v>408</v>
      </c>
      <c r="D16" s="250" t="s">
        <v>120</v>
      </c>
      <c r="E16" s="168" t="s">
        <v>110</v>
      </c>
      <c r="F16" s="172" t="s">
        <v>331</v>
      </c>
      <c r="G16" s="174" t="s">
        <v>85</v>
      </c>
      <c r="H16" s="178" t="s">
        <v>111</v>
      </c>
    </row>
    <row r="17" spans="1:8" s="164" customFormat="1" ht="252.75" thickBot="1">
      <c r="A17" s="167" t="s">
        <v>40</v>
      </c>
      <c r="B17" s="258" t="s">
        <v>407</v>
      </c>
      <c r="C17" s="258" t="s">
        <v>529</v>
      </c>
      <c r="D17" s="252" t="s">
        <v>328</v>
      </c>
      <c r="E17" s="170" t="s">
        <v>329</v>
      </c>
      <c r="F17" s="173" t="s">
        <v>399</v>
      </c>
      <c r="G17" s="176"/>
      <c r="H17" s="179" t="s">
        <v>330</v>
      </c>
    </row>
    <row r="18" ht="15.75" customHeight="1"/>
    <row r="19" ht="18.75" customHeight="1"/>
  </sheetData>
  <sheetProtection/>
  <hyperlinks>
    <hyperlink ref="D11" r:id="rId1" display="mail@7248001.ru "/>
    <hyperlink ref="F11" r:id="rId2" display="info@intelpark.ru"/>
    <hyperlink ref="F12" r:id="rId3" display="ms@intelpark.ru"/>
    <hyperlink ref="H8" r:id="rId4" display="http://alfasb.ru/"/>
    <hyperlink ref="H11" r:id="rId5" display="info@alfasb.ru"/>
    <hyperlink ref="E11" r:id="rId6" display="rv@proshlagbaum.ru"/>
    <hyperlink ref="G11" r:id="rId7" display="vv6229@gmail.com"/>
    <hyperlink ref="B8" r:id="rId8" display="http://vorotacity.com/"/>
    <hyperlink ref="B11" r:id="rId9" display="info@vorotacity.com"/>
    <hyperlink ref="C8" r:id="rId10" display="https://www.lokit.ru/"/>
    <hyperlink ref="C11" r:id="rId11" display="info@lokit.ru"/>
  </hyperlink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44" r:id="rId12"/>
  <rowBreaks count="1" manualBreakCount="1">
    <brk id="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L98"/>
  <sheetViews>
    <sheetView tabSelected="1" view="pageBreakPreview" zoomScaleNormal="90" zoomScaleSheetLayoutView="100" zoomScalePageLayoutView="0" workbookViewId="0" topLeftCell="L1">
      <selection activeCell="P36" sqref="P36"/>
    </sheetView>
  </sheetViews>
  <sheetFormatPr defaultColWidth="9.140625" defaultRowHeight="15"/>
  <cols>
    <col min="1" max="1" width="56.421875" style="10" customWidth="1"/>
    <col min="2" max="3" width="9.140625" style="11" customWidth="1"/>
    <col min="4" max="4" width="10.421875" style="49" bestFit="1" customWidth="1"/>
    <col min="5" max="5" width="13.57421875" style="49" bestFit="1" customWidth="1"/>
    <col min="6" max="6" width="51.57421875" style="10" customWidth="1"/>
    <col min="7" max="8" width="9.140625" style="11" customWidth="1"/>
    <col min="9" max="9" width="10.421875" style="49" bestFit="1" customWidth="1"/>
    <col min="10" max="10" width="15.8515625" style="49" customWidth="1"/>
    <col min="11" max="11" width="46.421875" style="10" customWidth="1"/>
    <col min="12" max="12" width="3.57421875" style="11" bestFit="1" customWidth="1"/>
    <col min="13" max="13" width="5.00390625" style="186" bestFit="1" customWidth="1"/>
    <col min="14" max="14" width="9.140625" style="49" customWidth="1"/>
    <col min="15" max="15" width="14.421875" style="50" bestFit="1" customWidth="1"/>
    <col min="16" max="16" width="46.421875" style="10" customWidth="1"/>
    <col min="17" max="17" width="6.28125" style="11" customWidth="1"/>
    <col min="18" max="18" width="4.421875" style="11" bestFit="1" customWidth="1"/>
    <col min="19" max="19" width="9.140625" style="49" customWidth="1"/>
    <col min="20" max="20" width="14.140625" style="50" bestFit="1" customWidth="1"/>
    <col min="21" max="21" width="43.57421875" style="73" customWidth="1"/>
    <col min="22" max="22" width="3.421875" style="74" bestFit="1" customWidth="1"/>
    <col min="23" max="23" width="3.00390625" style="74" bestFit="1" customWidth="1"/>
    <col min="24" max="24" width="9.28125" style="75" bestFit="1" customWidth="1"/>
    <col min="25" max="25" width="14.28125" style="76" bestFit="1" customWidth="1"/>
    <col min="26" max="26" width="43.00390625" style="10" customWidth="1"/>
    <col min="27" max="27" width="3.421875" style="11" bestFit="1" customWidth="1"/>
    <col min="28" max="28" width="4.421875" style="186" bestFit="1" customWidth="1"/>
    <col min="29" max="29" width="10.421875" style="151" bestFit="1" customWidth="1"/>
    <col min="30" max="30" width="14.28125" style="50" bestFit="1" customWidth="1"/>
    <col min="31" max="31" width="43.421875" style="10" customWidth="1"/>
    <col min="32" max="32" width="3.421875" style="186" bestFit="1" customWidth="1"/>
    <col min="33" max="33" width="4.421875" style="186" bestFit="1" customWidth="1"/>
    <col min="34" max="34" width="9.28125" style="49" bestFit="1" customWidth="1"/>
    <col min="35" max="35" width="14.140625" style="50" bestFit="1" customWidth="1"/>
    <col min="36" max="16384" width="9.140625" style="11" customWidth="1"/>
  </cols>
  <sheetData>
    <row r="1" spans="1:35" s="313" customFormat="1" ht="19.5" thickBot="1">
      <c r="A1" s="486" t="s">
        <v>574</v>
      </c>
      <c r="B1" s="487"/>
      <c r="C1" s="487"/>
      <c r="D1" s="487"/>
      <c r="E1" s="488"/>
      <c r="F1" s="483" t="s">
        <v>575</v>
      </c>
      <c r="G1" s="484"/>
      <c r="H1" s="484"/>
      <c r="I1" s="484"/>
      <c r="J1" s="485"/>
      <c r="K1" s="452" t="s">
        <v>581</v>
      </c>
      <c r="L1" s="452"/>
      <c r="M1" s="452"/>
      <c r="N1" s="452"/>
      <c r="O1" s="453"/>
      <c r="P1" s="454" t="s">
        <v>576</v>
      </c>
      <c r="Q1" s="455"/>
      <c r="R1" s="455"/>
      <c r="S1" s="455"/>
      <c r="T1" s="455"/>
      <c r="U1" s="456" t="s">
        <v>577</v>
      </c>
      <c r="V1" s="457"/>
      <c r="W1" s="457"/>
      <c r="X1" s="457"/>
      <c r="Y1" s="457"/>
      <c r="Z1" s="420" t="s">
        <v>578</v>
      </c>
      <c r="AA1" s="421"/>
      <c r="AB1" s="421"/>
      <c r="AC1" s="421"/>
      <c r="AD1" s="422"/>
      <c r="AE1" s="426" t="s">
        <v>579</v>
      </c>
      <c r="AF1" s="427"/>
      <c r="AG1" s="427"/>
      <c r="AH1" s="427"/>
      <c r="AI1" s="428"/>
    </row>
    <row r="2" spans="1:35" ht="120">
      <c r="A2" s="373" t="s">
        <v>580</v>
      </c>
      <c r="B2" s="374" t="s">
        <v>428</v>
      </c>
      <c r="C2" s="374">
        <v>2</v>
      </c>
      <c r="D2" s="375">
        <v>145700</v>
      </c>
      <c r="E2" s="376">
        <f>D2*C2</f>
        <v>291400</v>
      </c>
      <c r="F2" s="335" t="s">
        <v>573</v>
      </c>
      <c r="G2" s="268" t="s">
        <v>46</v>
      </c>
      <c r="H2" s="268">
        <v>1</v>
      </c>
      <c r="I2" s="347">
        <f>68850+41609.12</f>
        <v>110459.12</v>
      </c>
      <c r="J2" s="340">
        <f>H2*I2</f>
        <v>110459.12</v>
      </c>
      <c r="K2" s="259" t="s">
        <v>123</v>
      </c>
      <c r="L2" s="2" t="s">
        <v>122</v>
      </c>
      <c r="M2" s="195">
        <v>2</v>
      </c>
      <c r="N2" s="3">
        <v>74000</v>
      </c>
      <c r="O2" s="4">
        <f>N2*M2</f>
        <v>148000</v>
      </c>
      <c r="P2" s="5" t="s">
        <v>56</v>
      </c>
      <c r="Q2" s="6" t="s">
        <v>46</v>
      </c>
      <c r="R2" s="7">
        <v>2</v>
      </c>
      <c r="S2" s="8">
        <v>42900</v>
      </c>
      <c r="T2" s="55">
        <f>S2*R2</f>
        <v>85800</v>
      </c>
      <c r="U2" s="96" t="s">
        <v>266</v>
      </c>
      <c r="V2" s="92" t="s">
        <v>46</v>
      </c>
      <c r="W2" s="92">
        <v>2</v>
      </c>
      <c r="X2" s="93">
        <v>65430</v>
      </c>
      <c r="Y2" s="112">
        <f>X2*W2</f>
        <v>130860</v>
      </c>
      <c r="Z2" s="132" t="s">
        <v>334</v>
      </c>
      <c r="AA2" s="133" t="s">
        <v>46</v>
      </c>
      <c r="AB2" s="187">
        <v>2</v>
      </c>
      <c r="AC2" s="145">
        <v>44300</v>
      </c>
      <c r="AD2" s="180">
        <f>AC2*AB2</f>
        <v>88600</v>
      </c>
      <c r="AE2" s="208" t="s">
        <v>377</v>
      </c>
      <c r="AF2" s="209" t="s">
        <v>46</v>
      </c>
      <c r="AG2" s="210">
        <v>2</v>
      </c>
      <c r="AH2" s="211">
        <v>40490</v>
      </c>
      <c r="AI2" s="212">
        <f>AH2*AG2</f>
        <v>80980</v>
      </c>
    </row>
    <row r="3" spans="1:35" ht="60">
      <c r="A3" s="373" t="s">
        <v>124</v>
      </c>
      <c r="B3" s="374"/>
      <c r="C3" s="374">
        <v>0</v>
      </c>
      <c r="D3" s="375"/>
      <c r="E3" s="376">
        <v>0</v>
      </c>
      <c r="F3" s="335" t="s">
        <v>532</v>
      </c>
      <c r="G3" s="268" t="s">
        <v>39</v>
      </c>
      <c r="H3" s="268">
        <v>9</v>
      </c>
      <c r="I3" s="347">
        <v>489.87</v>
      </c>
      <c r="J3" s="340">
        <f aca="true" t="shared" si="0" ref="J3:J10">H3*I3</f>
        <v>4408.83</v>
      </c>
      <c r="K3" s="260" t="s">
        <v>124</v>
      </c>
      <c r="L3" s="12" t="s">
        <v>39</v>
      </c>
      <c r="M3" s="20">
        <v>4</v>
      </c>
      <c r="N3" s="13">
        <v>1040</v>
      </c>
      <c r="O3" s="14">
        <f>N3*M3</f>
        <v>4160</v>
      </c>
      <c r="P3" s="15" t="s">
        <v>51</v>
      </c>
      <c r="Q3" s="16" t="s">
        <v>46</v>
      </c>
      <c r="R3" s="17">
        <v>2</v>
      </c>
      <c r="S3" s="18">
        <v>12900</v>
      </c>
      <c r="T3" s="56">
        <f>S3*R3</f>
        <v>25800</v>
      </c>
      <c r="U3" s="86" t="s">
        <v>265</v>
      </c>
      <c r="V3" s="77"/>
      <c r="W3" s="77">
        <v>0</v>
      </c>
      <c r="X3" s="77"/>
      <c r="Y3" s="113">
        <f aca="true" t="shared" si="1" ref="Y3:Y74">X3*W3</f>
        <v>0</v>
      </c>
      <c r="Z3" s="134" t="s">
        <v>335</v>
      </c>
      <c r="AA3" s="135" t="s">
        <v>46</v>
      </c>
      <c r="AB3" s="188">
        <v>2</v>
      </c>
      <c r="AC3" s="146">
        <v>13600</v>
      </c>
      <c r="AD3" s="181">
        <f aca="true" t="shared" si="2" ref="AD3:AD73">AC3*AB3</f>
        <v>27200</v>
      </c>
      <c r="AE3" s="213" t="s">
        <v>430</v>
      </c>
      <c r="AF3" s="209" t="s">
        <v>46</v>
      </c>
      <c r="AG3" s="209">
        <v>2</v>
      </c>
      <c r="AH3" s="214">
        <v>11200</v>
      </c>
      <c r="AI3" s="212">
        <f aca="true" t="shared" si="3" ref="AI3:AI64">AH3*AG3</f>
        <v>22400</v>
      </c>
    </row>
    <row r="4" spans="1:35" ht="60">
      <c r="A4" s="373"/>
      <c r="B4" s="374"/>
      <c r="C4" s="374">
        <v>0</v>
      </c>
      <c r="D4" s="375"/>
      <c r="E4" s="376"/>
      <c r="F4" s="335" t="s">
        <v>533</v>
      </c>
      <c r="G4" s="268" t="s">
        <v>46</v>
      </c>
      <c r="H4" s="268">
        <v>2</v>
      </c>
      <c r="I4" s="347">
        <v>2243.81</v>
      </c>
      <c r="J4" s="340">
        <f t="shared" si="0"/>
        <v>4487.62</v>
      </c>
      <c r="K4" s="260" t="s">
        <v>125</v>
      </c>
      <c r="L4" s="12" t="s">
        <v>46</v>
      </c>
      <c r="M4" s="20">
        <v>2</v>
      </c>
      <c r="N4" s="13">
        <v>3500</v>
      </c>
      <c r="O4" s="14">
        <f>N4*M4</f>
        <v>7000</v>
      </c>
      <c r="P4" s="15" t="s">
        <v>54</v>
      </c>
      <c r="Q4" s="16" t="s">
        <v>46</v>
      </c>
      <c r="R4" s="17">
        <v>2</v>
      </c>
      <c r="S4" s="18">
        <v>3900</v>
      </c>
      <c r="T4" s="56">
        <f>S4*R4</f>
        <v>7800</v>
      </c>
      <c r="U4" s="86" t="s">
        <v>223</v>
      </c>
      <c r="V4" s="77" t="s">
        <v>46</v>
      </c>
      <c r="W4" s="77">
        <v>2</v>
      </c>
      <c r="X4" s="78">
        <v>4120</v>
      </c>
      <c r="Y4" s="113">
        <f t="shared" si="1"/>
        <v>8240</v>
      </c>
      <c r="Z4" s="134" t="s">
        <v>337</v>
      </c>
      <c r="AA4" s="135" t="s">
        <v>46</v>
      </c>
      <c r="AB4" s="189">
        <v>0</v>
      </c>
      <c r="AC4" s="147">
        <v>2550</v>
      </c>
      <c r="AD4" s="182">
        <f t="shared" si="2"/>
        <v>0</v>
      </c>
      <c r="AE4" s="213" t="s">
        <v>338</v>
      </c>
      <c r="AF4" s="209" t="s">
        <v>46</v>
      </c>
      <c r="AG4" s="209">
        <v>2</v>
      </c>
      <c r="AH4" s="214">
        <v>2250</v>
      </c>
      <c r="AI4" s="212">
        <f t="shared" si="3"/>
        <v>4500</v>
      </c>
    </row>
    <row r="5" spans="1:35" ht="30">
      <c r="A5" s="373"/>
      <c r="B5" s="374"/>
      <c r="C5" s="374">
        <v>0</v>
      </c>
      <c r="D5" s="375"/>
      <c r="E5" s="376"/>
      <c r="F5" s="335" t="s">
        <v>537</v>
      </c>
      <c r="G5" s="268" t="s">
        <v>46</v>
      </c>
      <c r="H5" s="268">
        <v>2</v>
      </c>
      <c r="I5" s="347">
        <v>1569.55</v>
      </c>
      <c r="J5" s="340">
        <f t="shared" si="0"/>
        <v>3139.1</v>
      </c>
      <c r="K5" s="260" t="s">
        <v>126</v>
      </c>
      <c r="L5" s="12" t="s">
        <v>122</v>
      </c>
      <c r="M5" s="20">
        <v>2</v>
      </c>
      <c r="N5" s="13">
        <v>4980</v>
      </c>
      <c r="O5" s="14">
        <f>N5*M5</f>
        <v>9960</v>
      </c>
      <c r="P5" s="15" t="s">
        <v>53</v>
      </c>
      <c r="Q5" s="16" t="s">
        <v>46</v>
      </c>
      <c r="R5" s="17">
        <v>2</v>
      </c>
      <c r="S5" s="18">
        <v>1900</v>
      </c>
      <c r="T5" s="56">
        <f>S5*R5</f>
        <v>3800</v>
      </c>
      <c r="U5" s="86" t="s">
        <v>26</v>
      </c>
      <c r="V5" s="77" t="s">
        <v>46</v>
      </c>
      <c r="W5" s="77">
        <v>2</v>
      </c>
      <c r="X5" s="78">
        <v>2200</v>
      </c>
      <c r="Y5" s="113">
        <f t="shared" si="1"/>
        <v>4400</v>
      </c>
      <c r="Z5" s="134" t="s">
        <v>72</v>
      </c>
      <c r="AA5" s="135" t="s">
        <v>46</v>
      </c>
      <c r="AB5" s="188">
        <v>2</v>
      </c>
      <c r="AC5" s="146">
        <v>3400</v>
      </c>
      <c r="AD5" s="181">
        <f t="shared" si="2"/>
        <v>6800</v>
      </c>
      <c r="AE5" s="213" t="s">
        <v>340</v>
      </c>
      <c r="AF5" s="209" t="s">
        <v>46</v>
      </c>
      <c r="AG5" s="209">
        <v>2</v>
      </c>
      <c r="AH5" s="214">
        <v>1760</v>
      </c>
      <c r="AI5" s="212">
        <f t="shared" si="3"/>
        <v>3520</v>
      </c>
    </row>
    <row r="6" spans="1:35" ht="90">
      <c r="A6" s="373"/>
      <c r="B6" s="374"/>
      <c r="C6" s="374">
        <v>0</v>
      </c>
      <c r="D6" s="375"/>
      <c r="E6" s="376"/>
      <c r="F6" s="335" t="s">
        <v>536</v>
      </c>
      <c r="G6" s="268" t="s">
        <v>46</v>
      </c>
      <c r="H6" s="268">
        <v>2</v>
      </c>
      <c r="I6" s="347">
        <v>16081.23</v>
      </c>
      <c r="J6" s="340">
        <f t="shared" si="0"/>
        <v>32162.46</v>
      </c>
      <c r="K6" s="261" t="s">
        <v>376</v>
      </c>
      <c r="L6" s="20"/>
      <c r="M6" s="20">
        <v>0</v>
      </c>
      <c r="N6" s="21"/>
      <c r="O6" s="22">
        <v>0</v>
      </c>
      <c r="P6" s="15" t="s">
        <v>52</v>
      </c>
      <c r="Q6" s="16" t="s">
        <v>46</v>
      </c>
      <c r="R6" s="17">
        <v>2</v>
      </c>
      <c r="S6" s="18">
        <v>12900</v>
      </c>
      <c r="T6" s="56">
        <f>S6*R6</f>
        <v>25800</v>
      </c>
      <c r="U6" s="86" t="s">
        <v>267</v>
      </c>
      <c r="V6" s="77" t="s">
        <v>46</v>
      </c>
      <c r="W6" s="77">
        <v>0</v>
      </c>
      <c r="X6" s="78"/>
      <c r="Y6" s="113">
        <f t="shared" si="1"/>
        <v>0</v>
      </c>
      <c r="Z6" s="134" t="s">
        <v>429</v>
      </c>
      <c r="AA6" s="135" t="s">
        <v>46</v>
      </c>
      <c r="AB6" s="188">
        <v>2</v>
      </c>
      <c r="AC6" s="146">
        <v>16000</v>
      </c>
      <c r="AD6" s="181">
        <f t="shared" si="2"/>
        <v>32000</v>
      </c>
      <c r="AE6" s="215" t="s">
        <v>375</v>
      </c>
      <c r="AF6" s="209" t="s">
        <v>46</v>
      </c>
      <c r="AG6" s="209">
        <v>2</v>
      </c>
      <c r="AH6" s="214">
        <v>11300</v>
      </c>
      <c r="AI6" s="212">
        <f t="shared" si="3"/>
        <v>22600</v>
      </c>
    </row>
    <row r="7" spans="1:35" ht="45">
      <c r="A7" s="373"/>
      <c r="B7" s="374"/>
      <c r="C7" s="374">
        <v>0</v>
      </c>
      <c r="D7" s="375"/>
      <c r="E7" s="376"/>
      <c r="F7" s="335" t="s">
        <v>538</v>
      </c>
      <c r="G7" s="268" t="s">
        <v>39</v>
      </c>
      <c r="H7" s="268">
        <v>6</v>
      </c>
      <c r="I7" s="347">
        <v>543.58</v>
      </c>
      <c r="J7" s="340">
        <f t="shared" si="0"/>
        <v>3261.4800000000005</v>
      </c>
      <c r="K7" s="261" t="s">
        <v>268</v>
      </c>
      <c r="L7" s="20"/>
      <c r="M7" s="20">
        <v>0</v>
      </c>
      <c r="N7" s="21"/>
      <c r="O7" s="22">
        <v>0</v>
      </c>
      <c r="P7" s="368" t="s">
        <v>275</v>
      </c>
      <c r="Q7" s="369" t="s">
        <v>46</v>
      </c>
      <c r="R7" s="370">
        <v>0</v>
      </c>
      <c r="S7" s="371">
        <v>7900</v>
      </c>
      <c r="T7" s="372">
        <v>0</v>
      </c>
      <c r="U7" s="86" t="s">
        <v>268</v>
      </c>
      <c r="V7" s="77" t="s">
        <v>46</v>
      </c>
      <c r="W7" s="77">
        <v>0</v>
      </c>
      <c r="X7" s="78"/>
      <c r="Y7" s="113">
        <f t="shared" si="1"/>
        <v>0</v>
      </c>
      <c r="Z7" s="134" t="s">
        <v>268</v>
      </c>
      <c r="AA7" s="135"/>
      <c r="AB7" s="188">
        <v>0</v>
      </c>
      <c r="AC7" s="148"/>
      <c r="AD7" s="183">
        <v>0</v>
      </c>
      <c r="AE7" s="213" t="s">
        <v>268</v>
      </c>
      <c r="AF7" s="209" t="s">
        <v>46</v>
      </c>
      <c r="AG7" s="209">
        <v>0</v>
      </c>
      <c r="AH7" s="214"/>
      <c r="AI7" s="212">
        <f t="shared" si="3"/>
        <v>0</v>
      </c>
    </row>
    <row r="8" spans="1:35" ht="35.25" customHeight="1">
      <c r="A8" s="373"/>
      <c r="B8" s="374"/>
      <c r="C8" s="374">
        <v>0</v>
      </c>
      <c r="D8" s="375"/>
      <c r="E8" s="376"/>
      <c r="F8" s="335" t="s">
        <v>534</v>
      </c>
      <c r="G8" s="268" t="s">
        <v>569</v>
      </c>
      <c r="H8" s="268">
        <v>2</v>
      </c>
      <c r="I8" s="347">
        <v>4200</v>
      </c>
      <c r="J8" s="340">
        <f t="shared" si="0"/>
        <v>8400</v>
      </c>
      <c r="K8" s="262"/>
      <c r="L8" s="103"/>
      <c r="M8" s="103">
        <v>0</v>
      </c>
      <c r="N8" s="104"/>
      <c r="O8" s="105">
        <v>0</v>
      </c>
      <c r="P8" s="106"/>
      <c r="Q8" s="107"/>
      <c r="R8" s="108"/>
      <c r="S8" s="109"/>
      <c r="T8" s="131">
        <v>0</v>
      </c>
      <c r="U8" s="87"/>
      <c r="V8" s="94"/>
      <c r="W8" s="94"/>
      <c r="X8" s="95"/>
      <c r="Y8" s="114">
        <v>0</v>
      </c>
      <c r="Z8" s="134" t="s">
        <v>336</v>
      </c>
      <c r="AA8" s="135" t="s">
        <v>46</v>
      </c>
      <c r="AB8" s="188">
        <v>2</v>
      </c>
      <c r="AC8" s="146">
        <v>2900</v>
      </c>
      <c r="AD8" s="181">
        <f>AC8*AB8</f>
        <v>5800</v>
      </c>
      <c r="AE8" s="213" t="s">
        <v>339</v>
      </c>
      <c r="AF8" s="209" t="s">
        <v>46</v>
      </c>
      <c r="AG8" s="209">
        <v>2</v>
      </c>
      <c r="AH8" s="214">
        <v>2600</v>
      </c>
      <c r="AI8" s="212">
        <f t="shared" si="3"/>
        <v>5200</v>
      </c>
    </row>
    <row r="9" spans="1:35" ht="35.25" customHeight="1">
      <c r="A9" s="373"/>
      <c r="B9" s="374"/>
      <c r="C9" s="374">
        <v>0</v>
      </c>
      <c r="D9" s="375"/>
      <c r="E9" s="376"/>
      <c r="F9" s="335" t="s">
        <v>535</v>
      </c>
      <c r="G9" s="268" t="s">
        <v>46</v>
      </c>
      <c r="H9" s="268">
        <v>4</v>
      </c>
      <c r="I9" s="347">
        <v>663.57</v>
      </c>
      <c r="J9" s="340">
        <f t="shared" si="0"/>
        <v>2654.28</v>
      </c>
      <c r="K9" s="262" t="s">
        <v>582</v>
      </c>
      <c r="L9" s="103"/>
      <c r="M9" s="103">
        <v>0</v>
      </c>
      <c r="N9" s="104"/>
      <c r="O9" s="105">
        <v>0</v>
      </c>
      <c r="P9" s="130" t="s">
        <v>582</v>
      </c>
      <c r="Q9" s="107"/>
      <c r="R9" s="108"/>
      <c r="S9" s="109"/>
      <c r="T9" s="131">
        <v>0</v>
      </c>
      <c r="U9" s="87" t="s">
        <v>314</v>
      </c>
      <c r="V9" s="94"/>
      <c r="W9" s="94"/>
      <c r="X9" s="95"/>
      <c r="Y9" s="114">
        <v>0</v>
      </c>
      <c r="Z9" s="134" t="s">
        <v>315</v>
      </c>
      <c r="AA9" s="135" t="s">
        <v>46</v>
      </c>
      <c r="AB9" s="188">
        <v>2</v>
      </c>
      <c r="AC9" s="146">
        <v>1250</v>
      </c>
      <c r="AD9" s="181">
        <f>AC9*AB9</f>
        <v>2500</v>
      </c>
      <c r="AE9" s="213"/>
      <c r="AF9" s="209" t="s">
        <v>46</v>
      </c>
      <c r="AG9" s="209">
        <v>0</v>
      </c>
      <c r="AH9" s="214"/>
      <c r="AI9" s="212">
        <f t="shared" si="3"/>
        <v>0</v>
      </c>
    </row>
    <row r="10" spans="1:35" ht="35.25" customHeight="1">
      <c r="A10" s="373" t="s">
        <v>583</v>
      </c>
      <c r="B10" s="374"/>
      <c r="C10" s="374">
        <v>0</v>
      </c>
      <c r="D10" s="375"/>
      <c r="E10" s="376"/>
      <c r="F10" s="335" t="s">
        <v>530</v>
      </c>
      <c r="G10" s="268" t="s">
        <v>46</v>
      </c>
      <c r="H10" s="268">
        <v>24</v>
      </c>
      <c r="I10" s="347">
        <v>65</v>
      </c>
      <c r="J10" s="340">
        <f t="shared" si="0"/>
        <v>1560</v>
      </c>
      <c r="K10" s="262" t="s">
        <v>583</v>
      </c>
      <c r="L10" s="103"/>
      <c r="M10" s="103">
        <v>0</v>
      </c>
      <c r="N10" s="104"/>
      <c r="O10" s="105">
        <v>0</v>
      </c>
      <c r="P10" s="130" t="s">
        <v>583</v>
      </c>
      <c r="Q10" s="107"/>
      <c r="R10" s="108"/>
      <c r="S10" s="109"/>
      <c r="T10" s="131">
        <v>0</v>
      </c>
      <c r="U10" s="87" t="s">
        <v>583</v>
      </c>
      <c r="V10" s="94"/>
      <c r="W10" s="94"/>
      <c r="X10" s="95"/>
      <c r="Y10" s="114">
        <v>0</v>
      </c>
      <c r="Z10" s="134" t="s">
        <v>47</v>
      </c>
      <c r="AA10" s="135" t="s">
        <v>46</v>
      </c>
      <c r="AB10" s="188">
        <v>2</v>
      </c>
      <c r="AC10" s="146">
        <v>900</v>
      </c>
      <c r="AD10" s="181">
        <f>AC10*AB10</f>
        <v>1800</v>
      </c>
      <c r="AE10" s="213" t="s">
        <v>583</v>
      </c>
      <c r="AF10" s="209" t="s">
        <v>46</v>
      </c>
      <c r="AG10" s="209">
        <v>0</v>
      </c>
      <c r="AH10" s="214"/>
      <c r="AI10" s="212">
        <f t="shared" si="3"/>
        <v>0</v>
      </c>
    </row>
    <row r="11" spans="1:35" s="238" customFormat="1" ht="16.5" thickBot="1">
      <c r="A11" s="480" t="s">
        <v>463</v>
      </c>
      <c r="B11" s="481"/>
      <c r="C11" s="481"/>
      <c r="D11" s="482"/>
      <c r="E11" s="377">
        <f>SUM(E2:E10)</f>
        <v>291400</v>
      </c>
      <c r="F11" s="501" t="s">
        <v>527</v>
      </c>
      <c r="G11" s="502"/>
      <c r="H11" s="502"/>
      <c r="I11" s="503"/>
      <c r="J11" s="352">
        <f>SUM(J2:J10)</f>
        <v>170532.89</v>
      </c>
      <c r="K11" s="432" t="s">
        <v>472</v>
      </c>
      <c r="L11" s="432"/>
      <c r="M11" s="432"/>
      <c r="N11" s="433"/>
      <c r="O11" s="233">
        <f>SUM(O2:O6)</f>
        <v>169120</v>
      </c>
      <c r="P11" s="434" t="s">
        <v>482</v>
      </c>
      <c r="Q11" s="435"/>
      <c r="R11" s="435"/>
      <c r="S11" s="436"/>
      <c r="T11" s="234">
        <f>SUM(T2:T7)</f>
        <v>149000</v>
      </c>
      <c r="U11" s="437" t="s">
        <v>492</v>
      </c>
      <c r="V11" s="438"/>
      <c r="W11" s="438"/>
      <c r="X11" s="439"/>
      <c r="Y11" s="235">
        <f>SUM(Y2:Y7)</f>
        <v>143500</v>
      </c>
      <c r="Z11" s="440" t="s">
        <v>502</v>
      </c>
      <c r="AA11" s="441"/>
      <c r="AB11" s="441"/>
      <c r="AC11" s="442"/>
      <c r="AD11" s="236">
        <f>SUM(AD2:AD10)</f>
        <v>164700</v>
      </c>
      <c r="AE11" s="443" t="s">
        <v>511</v>
      </c>
      <c r="AF11" s="444"/>
      <c r="AG11" s="444"/>
      <c r="AH11" s="445"/>
      <c r="AI11" s="237">
        <f>SUM(AI2:AI10)</f>
        <v>139200</v>
      </c>
    </row>
    <row r="12" spans="1:35" ht="30">
      <c r="A12" s="378"/>
      <c r="B12" s="379"/>
      <c r="C12" s="379"/>
      <c r="D12" s="380"/>
      <c r="E12" s="381"/>
      <c r="F12" s="336" t="s">
        <v>539</v>
      </c>
      <c r="G12" s="333" t="s">
        <v>46</v>
      </c>
      <c r="H12" s="333">
        <v>2</v>
      </c>
      <c r="I12" s="348">
        <v>1400</v>
      </c>
      <c r="J12" s="342">
        <f>I12*H12</f>
        <v>2800</v>
      </c>
      <c r="K12" s="259" t="s">
        <v>127</v>
      </c>
      <c r="L12" s="2" t="s">
        <v>46</v>
      </c>
      <c r="M12" s="195">
        <v>1</v>
      </c>
      <c r="N12" s="3">
        <v>3200</v>
      </c>
      <c r="O12" s="4">
        <f>N12*M12</f>
        <v>3200</v>
      </c>
      <c r="P12" s="28" t="s">
        <v>61</v>
      </c>
      <c r="Q12" s="6" t="s">
        <v>46</v>
      </c>
      <c r="R12" s="7">
        <v>1</v>
      </c>
      <c r="S12" s="8">
        <v>2500</v>
      </c>
      <c r="T12" s="55">
        <f>R12*S12</f>
        <v>2500</v>
      </c>
      <c r="U12" s="83" t="s">
        <v>227</v>
      </c>
      <c r="V12" s="84" t="s">
        <v>46</v>
      </c>
      <c r="W12" s="84">
        <v>0</v>
      </c>
      <c r="X12" s="85"/>
      <c r="Y12" s="115">
        <f t="shared" si="1"/>
        <v>0</v>
      </c>
      <c r="Z12" s="132" t="s">
        <v>288</v>
      </c>
      <c r="AA12" s="133" t="s">
        <v>46</v>
      </c>
      <c r="AB12" s="187">
        <v>1</v>
      </c>
      <c r="AC12" s="145">
        <v>3200</v>
      </c>
      <c r="AD12" s="180">
        <f t="shared" si="2"/>
        <v>3200</v>
      </c>
      <c r="AE12" s="216" t="s">
        <v>350</v>
      </c>
      <c r="AF12" s="217" t="s">
        <v>46</v>
      </c>
      <c r="AG12" s="218">
        <v>2</v>
      </c>
      <c r="AH12" s="219">
        <v>1230</v>
      </c>
      <c r="AI12" s="220">
        <f t="shared" si="3"/>
        <v>2460</v>
      </c>
    </row>
    <row r="13" spans="1:35" ht="30">
      <c r="A13" s="373"/>
      <c r="B13" s="374"/>
      <c r="C13" s="374"/>
      <c r="D13" s="375"/>
      <c r="E13" s="382"/>
      <c r="F13" s="335" t="s">
        <v>540</v>
      </c>
      <c r="G13" s="268" t="s">
        <v>46</v>
      </c>
      <c r="H13" s="268">
        <v>2</v>
      </c>
      <c r="I13" s="347">
        <v>300</v>
      </c>
      <c r="J13" s="340">
        <f>I13*H13</f>
        <v>600</v>
      </c>
      <c r="K13" s="260" t="s">
        <v>128</v>
      </c>
      <c r="L13" s="12" t="s">
        <v>46</v>
      </c>
      <c r="M13" s="20">
        <v>1</v>
      </c>
      <c r="N13" s="13">
        <v>5200</v>
      </c>
      <c r="O13" s="14">
        <f>N13*M13</f>
        <v>5200</v>
      </c>
      <c r="P13" s="29" t="s">
        <v>62</v>
      </c>
      <c r="Q13" s="16" t="s">
        <v>46</v>
      </c>
      <c r="R13" s="17">
        <v>1</v>
      </c>
      <c r="S13" s="18">
        <v>3900</v>
      </c>
      <c r="T13" s="56">
        <f>R13*S13</f>
        <v>3900</v>
      </c>
      <c r="U13" s="86" t="s">
        <v>228</v>
      </c>
      <c r="V13" s="77" t="s">
        <v>46</v>
      </c>
      <c r="W13" s="77">
        <v>0</v>
      </c>
      <c r="X13" s="78"/>
      <c r="Y13" s="113">
        <f t="shared" si="1"/>
        <v>0</v>
      </c>
      <c r="Z13" s="134" t="s">
        <v>228</v>
      </c>
      <c r="AA13" s="135" t="s">
        <v>46</v>
      </c>
      <c r="AB13" s="188">
        <v>0</v>
      </c>
      <c r="AC13" s="146"/>
      <c r="AD13" s="181">
        <f t="shared" si="2"/>
        <v>0</v>
      </c>
      <c r="AE13" s="213" t="s">
        <v>228</v>
      </c>
      <c r="AF13" s="209" t="s">
        <v>46</v>
      </c>
      <c r="AG13" s="209">
        <v>0</v>
      </c>
      <c r="AH13" s="214"/>
      <c r="AI13" s="212">
        <f t="shared" si="3"/>
        <v>0</v>
      </c>
    </row>
    <row r="14" spans="1:35" s="238" customFormat="1" ht="16.5" thickBot="1">
      <c r="A14" s="480" t="s">
        <v>462</v>
      </c>
      <c r="B14" s="481"/>
      <c r="C14" s="481"/>
      <c r="D14" s="482"/>
      <c r="E14" s="383">
        <v>0</v>
      </c>
      <c r="F14" s="504" t="s">
        <v>465</v>
      </c>
      <c r="G14" s="505"/>
      <c r="H14" s="505"/>
      <c r="I14" s="505"/>
      <c r="J14" s="341">
        <f>SUM(J12:J13)</f>
        <v>3400</v>
      </c>
      <c r="K14" s="432" t="s">
        <v>473</v>
      </c>
      <c r="L14" s="432"/>
      <c r="M14" s="432"/>
      <c r="N14" s="433"/>
      <c r="O14" s="233">
        <f>SUM(O12:O13)</f>
        <v>8400</v>
      </c>
      <c r="P14" s="434" t="s">
        <v>483</v>
      </c>
      <c r="Q14" s="435"/>
      <c r="R14" s="435"/>
      <c r="S14" s="435"/>
      <c r="T14" s="239">
        <f>SUM(T12:T13)</f>
        <v>6400</v>
      </c>
      <c r="U14" s="437" t="s">
        <v>493</v>
      </c>
      <c r="V14" s="438"/>
      <c r="W14" s="438"/>
      <c r="X14" s="439"/>
      <c r="Y14" s="240">
        <f>SUM(Y12:Y13)</f>
        <v>0</v>
      </c>
      <c r="Z14" s="440" t="s">
        <v>503</v>
      </c>
      <c r="AA14" s="441"/>
      <c r="AB14" s="441"/>
      <c r="AC14" s="442"/>
      <c r="AD14" s="236">
        <f>SUM(AD12:AD13)</f>
        <v>3200</v>
      </c>
      <c r="AE14" s="443" t="s">
        <v>512</v>
      </c>
      <c r="AF14" s="444"/>
      <c r="AG14" s="444"/>
      <c r="AH14" s="445"/>
      <c r="AI14" s="237">
        <f>SUM(AI12:AI13)</f>
        <v>2460</v>
      </c>
    </row>
    <row r="15" spans="1:35" ht="60">
      <c r="A15" s="378" t="s">
        <v>431</v>
      </c>
      <c r="B15" s="379" t="s">
        <v>46</v>
      </c>
      <c r="C15" s="379">
        <v>2</v>
      </c>
      <c r="D15" s="380">
        <v>500</v>
      </c>
      <c r="E15" s="384">
        <f>D15*C15</f>
        <v>1000</v>
      </c>
      <c r="F15" s="353"/>
      <c r="G15" s="354"/>
      <c r="H15" s="354"/>
      <c r="I15" s="355"/>
      <c r="J15" s="356">
        <f>I15*H15</f>
        <v>0</v>
      </c>
      <c r="K15" s="259" t="s">
        <v>136</v>
      </c>
      <c r="L15" s="2" t="s">
        <v>122</v>
      </c>
      <c r="M15" s="195">
        <v>2</v>
      </c>
      <c r="N15" s="3">
        <v>16000</v>
      </c>
      <c r="O15" s="4">
        <f>N15*M15</f>
        <v>32000</v>
      </c>
      <c r="P15" s="5" t="s">
        <v>58</v>
      </c>
      <c r="Q15" s="6" t="s">
        <v>46</v>
      </c>
      <c r="R15" s="7">
        <v>2</v>
      </c>
      <c r="S15" s="8">
        <v>15000</v>
      </c>
      <c r="T15" s="55">
        <f>R15*S15</f>
        <v>30000</v>
      </c>
      <c r="U15" s="83" t="s">
        <v>283</v>
      </c>
      <c r="V15" s="84" t="s">
        <v>46</v>
      </c>
      <c r="W15" s="84">
        <v>2</v>
      </c>
      <c r="X15" s="85">
        <v>17900</v>
      </c>
      <c r="Y15" s="115">
        <f t="shared" si="1"/>
        <v>35800</v>
      </c>
      <c r="Z15" s="132" t="s">
        <v>278</v>
      </c>
      <c r="AA15" s="133" t="s">
        <v>46</v>
      </c>
      <c r="AB15" s="187">
        <v>2</v>
      </c>
      <c r="AC15" s="145">
        <v>14000</v>
      </c>
      <c r="AD15" s="180">
        <f>AC15*AB15</f>
        <v>28000</v>
      </c>
      <c r="AE15" s="216" t="s">
        <v>342</v>
      </c>
      <c r="AF15" s="217" t="s">
        <v>46</v>
      </c>
      <c r="AG15" s="217">
        <v>2</v>
      </c>
      <c r="AH15" s="219">
        <v>10600</v>
      </c>
      <c r="AI15" s="220">
        <f t="shared" si="3"/>
        <v>21200</v>
      </c>
    </row>
    <row r="16" spans="1:35" ht="45">
      <c r="A16" s="373" t="s">
        <v>432</v>
      </c>
      <c r="B16" s="374" t="s">
        <v>46</v>
      </c>
      <c r="C16" s="374">
        <v>2</v>
      </c>
      <c r="D16" s="375">
        <v>20000</v>
      </c>
      <c r="E16" s="376">
        <f>D16*C16</f>
        <v>40000</v>
      </c>
      <c r="F16" s="335" t="s">
        <v>567</v>
      </c>
      <c r="G16" s="268" t="s">
        <v>46</v>
      </c>
      <c r="H16" s="268">
        <v>2</v>
      </c>
      <c r="I16" s="347">
        <v>14750.48</v>
      </c>
      <c r="J16" s="356">
        <f>I16*H16</f>
        <v>29500.96</v>
      </c>
      <c r="K16" s="358" t="s">
        <v>169</v>
      </c>
      <c r="L16" s="364"/>
      <c r="M16" s="365"/>
      <c r="N16" s="366"/>
      <c r="O16" s="367">
        <v>0</v>
      </c>
      <c r="P16" s="368" t="s">
        <v>137</v>
      </c>
      <c r="Q16" s="16" t="s">
        <v>46</v>
      </c>
      <c r="R16" s="17">
        <v>0</v>
      </c>
      <c r="S16" s="18">
        <v>2900</v>
      </c>
      <c r="T16" s="58">
        <v>0</v>
      </c>
      <c r="U16" s="86" t="s">
        <v>226</v>
      </c>
      <c r="V16" s="77"/>
      <c r="W16" s="77">
        <v>0</v>
      </c>
      <c r="X16" s="78"/>
      <c r="Y16" s="113">
        <f t="shared" si="1"/>
        <v>0</v>
      </c>
      <c r="Z16" s="134" t="s">
        <v>226</v>
      </c>
      <c r="AA16" s="135" t="s">
        <v>46</v>
      </c>
      <c r="AB16" s="188">
        <v>0</v>
      </c>
      <c r="AC16" s="146">
        <v>2850</v>
      </c>
      <c r="AD16" s="181">
        <f t="shared" si="2"/>
        <v>0</v>
      </c>
      <c r="AE16" s="213" t="s">
        <v>226</v>
      </c>
      <c r="AF16" s="209" t="s">
        <v>46</v>
      </c>
      <c r="AG16" s="209">
        <v>0</v>
      </c>
      <c r="AH16" s="214"/>
      <c r="AI16" s="212">
        <f t="shared" si="3"/>
        <v>0</v>
      </c>
    </row>
    <row r="17" spans="1:35" s="51" customFormat="1" ht="45" customHeight="1">
      <c r="A17" s="385" t="s">
        <v>282</v>
      </c>
      <c r="B17" s="386"/>
      <c r="C17" s="386"/>
      <c r="D17" s="387"/>
      <c r="E17" s="376">
        <f>D17*C17</f>
        <v>0</v>
      </c>
      <c r="F17" s="337" t="s">
        <v>548</v>
      </c>
      <c r="G17" s="269" t="s">
        <v>46</v>
      </c>
      <c r="H17" s="269">
        <v>2</v>
      </c>
      <c r="I17" s="349">
        <v>3070</v>
      </c>
      <c r="J17" s="343">
        <f>I17*H17</f>
        <v>6140</v>
      </c>
      <c r="K17" s="263" t="s">
        <v>282</v>
      </c>
      <c r="L17" s="117"/>
      <c r="M17" s="196"/>
      <c r="N17" s="118"/>
      <c r="O17" s="120">
        <v>0</v>
      </c>
      <c r="P17" s="121" t="s">
        <v>282</v>
      </c>
      <c r="Q17" s="122"/>
      <c r="R17" s="123"/>
      <c r="S17" s="124"/>
      <c r="T17" s="111"/>
      <c r="U17" s="87" t="s">
        <v>280</v>
      </c>
      <c r="V17" s="94"/>
      <c r="W17" s="94">
        <v>0</v>
      </c>
      <c r="X17" s="95"/>
      <c r="Y17" s="114">
        <v>0</v>
      </c>
      <c r="Z17" s="136" t="s">
        <v>281</v>
      </c>
      <c r="AA17" s="137" t="s">
        <v>46</v>
      </c>
      <c r="AB17" s="190">
        <v>2</v>
      </c>
      <c r="AC17" s="149">
        <v>7800</v>
      </c>
      <c r="AD17" s="184">
        <f t="shared" si="2"/>
        <v>15600</v>
      </c>
      <c r="AE17" s="221" t="s">
        <v>351</v>
      </c>
      <c r="AF17" s="209" t="s">
        <v>46</v>
      </c>
      <c r="AG17" s="222">
        <v>0</v>
      </c>
      <c r="AH17" s="223"/>
      <c r="AI17" s="212">
        <f t="shared" si="3"/>
        <v>0</v>
      </c>
    </row>
    <row r="18" spans="1:35" ht="45">
      <c r="A18" s="373" t="s">
        <v>437</v>
      </c>
      <c r="B18" s="374"/>
      <c r="C18" s="374"/>
      <c r="D18" s="375"/>
      <c r="E18" s="376">
        <v>0</v>
      </c>
      <c r="F18" s="335" t="s">
        <v>546</v>
      </c>
      <c r="G18" s="269" t="s">
        <v>46</v>
      </c>
      <c r="H18" s="268">
        <v>2</v>
      </c>
      <c r="I18" s="347">
        <v>3840</v>
      </c>
      <c r="J18" s="343">
        <f>I18*H18</f>
        <v>7680</v>
      </c>
      <c r="K18" s="263" t="s">
        <v>381</v>
      </c>
      <c r="L18" s="62"/>
      <c r="M18" s="103"/>
      <c r="N18" s="63"/>
      <c r="O18" s="119">
        <v>0</v>
      </c>
      <c r="P18" s="121" t="s">
        <v>382</v>
      </c>
      <c r="Q18" s="65"/>
      <c r="R18" s="66"/>
      <c r="S18" s="67"/>
      <c r="T18" s="111"/>
      <c r="U18" s="87"/>
      <c r="V18" s="94"/>
      <c r="W18" s="94"/>
      <c r="X18" s="95"/>
      <c r="Y18" s="114">
        <v>0</v>
      </c>
      <c r="Z18" s="134" t="s">
        <v>570</v>
      </c>
      <c r="AA18" s="135" t="s">
        <v>46</v>
      </c>
      <c r="AB18" s="188">
        <v>2</v>
      </c>
      <c r="AC18" s="146">
        <v>14000</v>
      </c>
      <c r="AD18" s="184">
        <f t="shared" si="2"/>
        <v>28000</v>
      </c>
      <c r="AE18" s="213" t="s">
        <v>346</v>
      </c>
      <c r="AF18" s="209" t="s">
        <v>46</v>
      </c>
      <c r="AG18" s="209">
        <v>2</v>
      </c>
      <c r="AH18" s="214">
        <v>11730</v>
      </c>
      <c r="AI18" s="212">
        <f t="shared" si="3"/>
        <v>23460</v>
      </c>
    </row>
    <row r="19" spans="1:35" ht="15">
      <c r="A19" s="373"/>
      <c r="B19" s="374"/>
      <c r="C19" s="374"/>
      <c r="D19" s="375"/>
      <c r="E19" s="376"/>
      <c r="F19" s="335" t="s">
        <v>547</v>
      </c>
      <c r="G19" s="269" t="s">
        <v>46</v>
      </c>
      <c r="H19" s="268">
        <v>2</v>
      </c>
      <c r="I19" s="347">
        <v>7800</v>
      </c>
      <c r="J19" s="343">
        <f>I19*H19</f>
        <v>15600</v>
      </c>
      <c r="K19" s="263"/>
      <c r="L19" s="62"/>
      <c r="M19" s="103"/>
      <c r="N19" s="63"/>
      <c r="O19" s="119">
        <v>0</v>
      </c>
      <c r="P19" s="106"/>
      <c r="Q19" s="65"/>
      <c r="R19" s="66"/>
      <c r="S19" s="67"/>
      <c r="T19" s="111"/>
      <c r="U19" s="87"/>
      <c r="V19" s="94"/>
      <c r="W19" s="94"/>
      <c r="X19" s="95"/>
      <c r="Y19" s="114"/>
      <c r="Z19" s="134" t="s">
        <v>284</v>
      </c>
      <c r="AA19" s="135" t="s">
        <v>46</v>
      </c>
      <c r="AB19" s="188">
        <v>2</v>
      </c>
      <c r="AC19" s="146">
        <v>1400</v>
      </c>
      <c r="AD19" s="184">
        <f t="shared" si="2"/>
        <v>2800</v>
      </c>
      <c r="AE19" s="213" t="s">
        <v>284</v>
      </c>
      <c r="AF19" s="209" t="s">
        <v>46</v>
      </c>
      <c r="AG19" s="209"/>
      <c r="AH19" s="214"/>
      <c r="AI19" s="212">
        <f t="shared" si="3"/>
        <v>0</v>
      </c>
    </row>
    <row r="20" spans="1:35" s="331" customFormat="1" ht="30.75" customHeight="1" thickBot="1">
      <c r="A20" s="489" t="s">
        <v>464</v>
      </c>
      <c r="B20" s="490"/>
      <c r="C20" s="490"/>
      <c r="D20" s="491"/>
      <c r="E20" s="388">
        <f>SUM(E15:E19)</f>
        <v>41000</v>
      </c>
      <c r="F20" s="506" t="s">
        <v>466</v>
      </c>
      <c r="G20" s="507"/>
      <c r="H20" s="507"/>
      <c r="I20" s="508"/>
      <c r="J20" s="344">
        <f>SUM(J15:J19)</f>
        <v>58920.96</v>
      </c>
      <c r="K20" s="460" t="s">
        <v>474</v>
      </c>
      <c r="L20" s="460"/>
      <c r="M20" s="460"/>
      <c r="N20" s="461"/>
      <c r="O20" s="326">
        <f>SUM(O15)</f>
        <v>32000</v>
      </c>
      <c r="P20" s="462" t="s">
        <v>484</v>
      </c>
      <c r="Q20" s="463"/>
      <c r="R20" s="463"/>
      <c r="S20" s="464"/>
      <c r="T20" s="327">
        <f>SUM(T15)</f>
        <v>30000</v>
      </c>
      <c r="U20" s="465" t="s">
        <v>494</v>
      </c>
      <c r="V20" s="466"/>
      <c r="W20" s="466"/>
      <c r="X20" s="467"/>
      <c r="Y20" s="332">
        <f>SUM(Y15:Y16)</f>
        <v>35800</v>
      </c>
      <c r="Z20" s="468" t="s">
        <v>504</v>
      </c>
      <c r="AA20" s="469"/>
      <c r="AB20" s="469"/>
      <c r="AC20" s="470"/>
      <c r="AD20" s="329">
        <f>SUM(AD15:AD19)</f>
        <v>74400</v>
      </c>
      <c r="AE20" s="471" t="s">
        <v>513</v>
      </c>
      <c r="AF20" s="472"/>
      <c r="AG20" s="472"/>
      <c r="AH20" s="473"/>
      <c r="AI20" s="330">
        <f>SUM(AI15:AI19)</f>
        <v>44660</v>
      </c>
    </row>
    <row r="21" spans="1:35" ht="150">
      <c r="A21" s="378" t="s">
        <v>433</v>
      </c>
      <c r="B21" s="379"/>
      <c r="C21" s="379"/>
      <c r="D21" s="380">
        <v>0</v>
      </c>
      <c r="E21" s="384">
        <v>0</v>
      </c>
      <c r="F21" s="335" t="s">
        <v>541</v>
      </c>
      <c r="G21" s="268" t="s">
        <v>46</v>
      </c>
      <c r="H21" s="268">
        <v>2</v>
      </c>
      <c r="I21" s="347">
        <v>4750</v>
      </c>
      <c r="J21" s="340">
        <f>I21*H21</f>
        <v>9500</v>
      </c>
      <c r="K21" s="264" t="s">
        <v>133</v>
      </c>
      <c r="L21" s="43" t="s">
        <v>46</v>
      </c>
      <c r="M21" s="197">
        <v>2</v>
      </c>
      <c r="N21" s="44">
        <v>7500</v>
      </c>
      <c r="O21" s="52">
        <f>N21*M21</f>
        <v>15000</v>
      </c>
      <c r="P21" s="53" t="s">
        <v>257</v>
      </c>
      <c r="Q21" s="45" t="s">
        <v>46</v>
      </c>
      <c r="R21" s="46">
        <v>2</v>
      </c>
      <c r="S21" s="47">
        <v>7500</v>
      </c>
      <c r="T21" s="59">
        <f>R21*S21</f>
        <v>15000</v>
      </c>
      <c r="U21" s="83" t="s">
        <v>221</v>
      </c>
      <c r="V21" s="84" t="s">
        <v>46</v>
      </c>
      <c r="W21" s="84">
        <v>2</v>
      </c>
      <c r="X21" s="85">
        <v>4900</v>
      </c>
      <c r="Y21" s="115">
        <f t="shared" si="1"/>
        <v>9800</v>
      </c>
      <c r="Z21" s="132" t="s">
        <v>285</v>
      </c>
      <c r="AA21" s="133" t="s">
        <v>46</v>
      </c>
      <c r="AB21" s="187">
        <v>2</v>
      </c>
      <c r="AC21" s="145">
        <v>8500</v>
      </c>
      <c r="AD21" s="180">
        <f t="shared" si="2"/>
        <v>17000</v>
      </c>
      <c r="AE21" s="216" t="s">
        <v>383</v>
      </c>
      <c r="AF21" s="217" t="s">
        <v>46</v>
      </c>
      <c r="AG21" s="218">
        <v>4</v>
      </c>
      <c r="AH21" s="219">
        <v>3972</v>
      </c>
      <c r="AI21" s="220">
        <f t="shared" si="3"/>
        <v>15888</v>
      </c>
    </row>
    <row r="22" spans="1:35" ht="30">
      <c r="A22" s="373" t="s">
        <v>434</v>
      </c>
      <c r="B22" s="374"/>
      <c r="C22" s="374"/>
      <c r="D22" s="375">
        <v>0</v>
      </c>
      <c r="E22" s="376">
        <v>0</v>
      </c>
      <c r="F22" s="335" t="s">
        <v>571</v>
      </c>
      <c r="G22" s="268" t="s">
        <v>46</v>
      </c>
      <c r="H22" s="268">
        <v>1</v>
      </c>
      <c r="I22" s="347">
        <v>3288</v>
      </c>
      <c r="J22" s="340">
        <f aca="true" t="shared" si="4" ref="J22:J28">I22*H22</f>
        <v>3288</v>
      </c>
      <c r="K22" s="260" t="s">
        <v>130</v>
      </c>
      <c r="L22" s="12" t="s">
        <v>46</v>
      </c>
      <c r="M22" s="20">
        <v>2</v>
      </c>
      <c r="N22" s="31">
        <v>12950</v>
      </c>
      <c r="O22" s="14">
        <f>N22*M22</f>
        <v>25900</v>
      </c>
      <c r="P22" s="15" t="s">
        <v>59</v>
      </c>
      <c r="Q22" s="16" t="s">
        <v>46</v>
      </c>
      <c r="R22" s="17">
        <v>2</v>
      </c>
      <c r="S22" s="18">
        <v>2400</v>
      </c>
      <c r="T22" s="56">
        <f>R22*S22</f>
        <v>4800</v>
      </c>
      <c r="U22" s="86" t="s">
        <v>27</v>
      </c>
      <c r="V22" s="77" t="s">
        <v>46</v>
      </c>
      <c r="W22" s="77">
        <v>2</v>
      </c>
      <c r="X22" s="78">
        <v>2060</v>
      </c>
      <c r="Y22" s="113">
        <f t="shared" si="1"/>
        <v>4120</v>
      </c>
      <c r="Z22" s="134" t="s">
        <v>287</v>
      </c>
      <c r="AA22" s="135" t="s">
        <v>46</v>
      </c>
      <c r="AB22" s="188">
        <v>2</v>
      </c>
      <c r="AC22" s="146">
        <v>3200</v>
      </c>
      <c r="AD22" s="181">
        <f t="shared" si="2"/>
        <v>6400</v>
      </c>
      <c r="AE22" s="213" t="s">
        <v>348</v>
      </c>
      <c r="AF22" s="209" t="s">
        <v>46</v>
      </c>
      <c r="AG22" s="209">
        <v>1</v>
      </c>
      <c r="AH22" s="214">
        <v>1450</v>
      </c>
      <c r="AI22" s="212">
        <f t="shared" si="3"/>
        <v>1450</v>
      </c>
    </row>
    <row r="23" spans="1:35" ht="30">
      <c r="A23" s="373" t="s">
        <v>435</v>
      </c>
      <c r="B23" s="374"/>
      <c r="C23" s="374"/>
      <c r="D23" s="375">
        <v>0</v>
      </c>
      <c r="E23" s="376">
        <v>0</v>
      </c>
      <c r="F23" s="335" t="s">
        <v>559</v>
      </c>
      <c r="G23" s="268" t="s">
        <v>46</v>
      </c>
      <c r="H23" s="268">
        <v>2</v>
      </c>
      <c r="I23" s="347">
        <v>1164.5</v>
      </c>
      <c r="J23" s="340">
        <f t="shared" si="4"/>
        <v>2329</v>
      </c>
      <c r="K23" s="260" t="s">
        <v>131</v>
      </c>
      <c r="L23" s="12" t="s">
        <v>46</v>
      </c>
      <c r="M23" s="20">
        <v>2</v>
      </c>
      <c r="N23" s="13">
        <v>750</v>
      </c>
      <c r="O23" s="14">
        <f>N23*M23</f>
        <v>1500</v>
      </c>
      <c r="P23" s="15" t="s">
        <v>64</v>
      </c>
      <c r="Q23" s="16" t="s">
        <v>46</v>
      </c>
      <c r="R23" s="17">
        <v>2</v>
      </c>
      <c r="S23" s="18">
        <v>900</v>
      </c>
      <c r="T23" s="56">
        <f>R23*S23</f>
        <v>1800</v>
      </c>
      <c r="U23" s="86" t="s">
        <v>262</v>
      </c>
      <c r="V23" s="77" t="s">
        <v>46</v>
      </c>
      <c r="W23" s="77">
        <v>0</v>
      </c>
      <c r="X23" s="78"/>
      <c r="Y23" s="113">
        <f t="shared" si="1"/>
        <v>0</v>
      </c>
      <c r="Z23" s="134" t="s">
        <v>262</v>
      </c>
      <c r="AA23" s="135"/>
      <c r="AB23" s="188"/>
      <c r="AC23" s="146"/>
      <c r="AD23" s="181">
        <f t="shared" si="2"/>
        <v>0</v>
      </c>
      <c r="AE23" s="213" t="s">
        <v>349</v>
      </c>
      <c r="AF23" s="209" t="s">
        <v>46</v>
      </c>
      <c r="AG23" s="209">
        <v>2</v>
      </c>
      <c r="AH23" s="214">
        <v>670</v>
      </c>
      <c r="AI23" s="212">
        <f t="shared" si="3"/>
        <v>1340</v>
      </c>
    </row>
    <row r="24" spans="1:35" ht="30">
      <c r="A24" s="373" t="s">
        <v>63</v>
      </c>
      <c r="B24" s="374"/>
      <c r="C24" s="374"/>
      <c r="D24" s="375">
        <v>0</v>
      </c>
      <c r="E24" s="376">
        <v>0</v>
      </c>
      <c r="F24" s="335" t="s">
        <v>542</v>
      </c>
      <c r="G24" s="268" t="s">
        <v>46</v>
      </c>
      <c r="H24" s="268">
        <v>0</v>
      </c>
      <c r="I24" s="347"/>
      <c r="J24" s="340">
        <f t="shared" si="4"/>
        <v>0</v>
      </c>
      <c r="K24" s="358" t="s">
        <v>168</v>
      </c>
      <c r="L24" s="12"/>
      <c r="M24" s="20"/>
      <c r="N24" s="13"/>
      <c r="O24" s="14">
        <f>N24*M24</f>
        <v>0</v>
      </c>
      <c r="P24" s="32" t="s">
        <v>63</v>
      </c>
      <c r="Q24" s="16" t="s">
        <v>46</v>
      </c>
      <c r="R24" s="17">
        <v>2</v>
      </c>
      <c r="S24" s="18">
        <v>900</v>
      </c>
      <c r="T24" s="56">
        <f>R24*S24</f>
        <v>1800</v>
      </c>
      <c r="U24" s="86" t="s">
        <v>28</v>
      </c>
      <c r="V24" s="77" t="s">
        <v>46</v>
      </c>
      <c r="W24" s="77">
        <v>2</v>
      </c>
      <c r="X24" s="78">
        <v>1590</v>
      </c>
      <c r="Y24" s="113">
        <f t="shared" si="1"/>
        <v>3180</v>
      </c>
      <c r="Z24" s="134" t="s">
        <v>286</v>
      </c>
      <c r="AA24" s="135" t="s">
        <v>46</v>
      </c>
      <c r="AB24" s="188">
        <v>2</v>
      </c>
      <c r="AC24" s="146">
        <v>1400</v>
      </c>
      <c r="AD24" s="181">
        <f t="shared" si="2"/>
        <v>2800</v>
      </c>
      <c r="AE24" s="213" t="s">
        <v>343</v>
      </c>
      <c r="AF24" s="209" t="s">
        <v>46</v>
      </c>
      <c r="AG24" s="209">
        <v>2</v>
      </c>
      <c r="AH24" s="214">
        <v>781</v>
      </c>
      <c r="AI24" s="212">
        <f t="shared" si="3"/>
        <v>1562</v>
      </c>
    </row>
    <row r="25" spans="1:35" ht="105">
      <c r="A25" s="373" t="s">
        <v>436</v>
      </c>
      <c r="B25" s="374"/>
      <c r="C25" s="374"/>
      <c r="D25" s="375">
        <v>0</v>
      </c>
      <c r="E25" s="376">
        <v>0</v>
      </c>
      <c r="F25" s="335" t="s">
        <v>531</v>
      </c>
      <c r="G25" s="268" t="s">
        <v>46</v>
      </c>
      <c r="H25" s="268">
        <v>2</v>
      </c>
      <c r="I25" s="347">
        <v>4037.88</v>
      </c>
      <c r="J25" s="340">
        <f t="shared" si="4"/>
        <v>8075.76</v>
      </c>
      <c r="K25" s="260" t="s">
        <v>132</v>
      </c>
      <c r="L25" s="12" t="s">
        <v>46</v>
      </c>
      <c r="M25" s="198">
        <v>1</v>
      </c>
      <c r="N25" s="13">
        <v>5200</v>
      </c>
      <c r="O25" s="14">
        <f>N25*M25</f>
        <v>5200</v>
      </c>
      <c r="P25" s="15" t="s">
        <v>60</v>
      </c>
      <c r="Q25" s="16" t="s">
        <v>46</v>
      </c>
      <c r="R25" s="35">
        <v>2</v>
      </c>
      <c r="S25" s="18">
        <v>3900</v>
      </c>
      <c r="T25" s="56">
        <f>R25*S25</f>
        <v>7800</v>
      </c>
      <c r="U25" s="86" t="s">
        <v>29</v>
      </c>
      <c r="V25" s="79" t="s">
        <v>46</v>
      </c>
      <c r="W25" s="79">
        <v>0</v>
      </c>
      <c r="X25" s="80">
        <v>3700</v>
      </c>
      <c r="Y25" s="116">
        <f t="shared" si="1"/>
        <v>0</v>
      </c>
      <c r="Z25" s="134" t="s">
        <v>73</v>
      </c>
      <c r="AA25" s="135" t="s">
        <v>46</v>
      </c>
      <c r="AB25" s="188">
        <v>2</v>
      </c>
      <c r="AC25" s="146">
        <v>3750</v>
      </c>
      <c r="AD25" s="181">
        <f t="shared" si="2"/>
        <v>7500</v>
      </c>
      <c r="AE25" s="213" t="s">
        <v>341</v>
      </c>
      <c r="AF25" s="209" t="s">
        <v>46</v>
      </c>
      <c r="AG25" s="209">
        <v>2</v>
      </c>
      <c r="AH25" s="214">
        <v>1870</v>
      </c>
      <c r="AI25" s="212">
        <f t="shared" si="3"/>
        <v>3740</v>
      </c>
    </row>
    <row r="26" spans="1:35" ht="111.75" customHeight="1">
      <c r="A26" s="373" t="s">
        <v>166</v>
      </c>
      <c r="B26" s="374"/>
      <c r="C26" s="374"/>
      <c r="D26" s="375">
        <v>0</v>
      </c>
      <c r="E26" s="376">
        <v>0</v>
      </c>
      <c r="F26" s="335" t="s">
        <v>543</v>
      </c>
      <c r="G26" s="268" t="s">
        <v>46</v>
      </c>
      <c r="H26" s="268">
        <v>0</v>
      </c>
      <c r="I26" s="347"/>
      <c r="J26" s="340">
        <f t="shared" si="4"/>
        <v>0</v>
      </c>
      <c r="K26" s="357" t="s">
        <v>166</v>
      </c>
      <c r="L26" s="12"/>
      <c r="M26" s="20"/>
      <c r="N26" s="13"/>
      <c r="O26" s="30">
        <f>N26*M26</f>
        <v>0</v>
      </c>
      <c r="P26" s="32" t="s">
        <v>55</v>
      </c>
      <c r="Q26" s="16" t="s">
        <v>46</v>
      </c>
      <c r="R26" s="17">
        <v>1</v>
      </c>
      <c r="S26" s="18">
        <v>5500</v>
      </c>
      <c r="T26" s="56">
        <f>S26*R26</f>
        <v>5500</v>
      </c>
      <c r="U26" s="86" t="s">
        <v>222</v>
      </c>
      <c r="V26" s="79" t="s">
        <v>46</v>
      </c>
      <c r="W26" s="79">
        <v>0</v>
      </c>
      <c r="X26" s="80">
        <v>14200</v>
      </c>
      <c r="Y26" s="113">
        <f t="shared" si="1"/>
        <v>0</v>
      </c>
      <c r="Z26" s="134" t="s">
        <v>166</v>
      </c>
      <c r="AA26" s="135" t="s">
        <v>46</v>
      </c>
      <c r="AB26" s="188">
        <v>0</v>
      </c>
      <c r="AC26" s="146"/>
      <c r="AD26" s="181">
        <f t="shared" si="2"/>
        <v>0</v>
      </c>
      <c r="AE26" s="213" t="s">
        <v>344</v>
      </c>
      <c r="AF26" s="209" t="s">
        <v>46</v>
      </c>
      <c r="AG26" s="209">
        <v>1</v>
      </c>
      <c r="AH26" s="214">
        <v>4470</v>
      </c>
      <c r="AI26" s="212">
        <f t="shared" si="3"/>
        <v>4470</v>
      </c>
    </row>
    <row r="27" spans="1:35" ht="15">
      <c r="A27" s="373" t="s">
        <v>167</v>
      </c>
      <c r="B27" s="374"/>
      <c r="C27" s="374"/>
      <c r="D27" s="375">
        <v>0</v>
      </c>
      <c r="E27" s="376">
        <v>0</v>
      </c>
      <c r="F27" s="335" t="s">
        <v>167</v>
      </c>
      <c r="G27" s="268" t="s">
        <v>46</v>
      </c>
      <c r="H27" s="268">
        <v>0</v>
      </c>
      <c r="I27" s="347"/>
      <c r="J27" s="340">
        <f t="shared" si="4"/>
        <v>0</v>
      </c>
      <c r="K27" s="357" t="s">
        <v>167</v>
      </c>
      <c r="L27" s="12"/>
      <c r="M27" s="20"/>
      <c r="N27" s="13"/>
      <c r="O27" s="30">
        <f>N27*M27</f>
        <v>0</v>
      </c>
      <c r="P27" s="32" t="s">
        <v>57</v>
      </c>
      <c r="Q27" s="16" t="s">
        <v>46</v>
      </c>
      <c r="R27" s="17">
        <v>1</v>
      </c>
      <c r="S27" s="18">
        <v>5900</v>
      </c>
      <c r="T27" s="56">
        <f>S27*R27</f>
        <v>5900</v>
      </c>
      <c r="U27" s="86" t="s">
        <v>263</v>
      </c>
      <c r="V27" s="77"/>
      <c r="W27" s="77"/>
      <c r="X27" s="78"/>
      <c r="Y27" s="113">
        <f t="shared" si="1"/>
        <v>0</v>
      </c>
      <c r="Z27" s="134" t="s">
        <v>345</v>
      </c>
      <c r="AA27" s="135" t="s">
        <v>46</v>
      </c>
      <c r="AB27" s="188">
        <v>2</v>
      </c>
      <c r="AC27" s="146">
        <v>4100</v>
      </c>
      <c r="AD27" s="181">
        <f t="shared" si="2"/>
        <v>8200</v>
      </c>
      <c r="AE27" s="213" t="s">
        <v>353</v>
      </c>
      <c r="AF27" s="209" t="s">
        <v>46</v>
      </c>
      <c r="AG27" s="209">
        <v>1</v>
      </c>
      <c r="AH27" s="214">
        <v>4150</v>
      </c>
      <c r="AI27" s="212">
        <f t="shared" si="3"/>
        <v>4150</v>
      </c>
    </row>
    <row r="28" spans="1:35" ht="30">
      <c r="A28" s="373"/>
      <c r="B28" s="374"/>
      <c r="C28" s="374"/>
      <c r="D28" s="375">
        <v>0</v>
      </c>
      <c r="E28" s="376">
        <v>0</v>
      </c>
      <c r="F28" s="335" t="s">
        <v>560</v>
      </c>
      <c r="G28" s="268" t="s">
        <v>46</v>
      </c>
      <c r="H28" s="268">
        <v>3</v>
      </c>
      <c r="I28" s="347">
        <v>30</v>
      </c>
      <c r="J28" s="340">
        <f t="shared" si="4"/>
        <v>90</v>
      </c>
      <c r="K28" s="266"/>
      <c r="L28" s="62"/>
      <c r="M28" s="103"/>
      <c r="N28" s="63"/>
      <c r="O28" s="110"/>
      <c r="P28" s="125"/>
      <c r="Q28" s="65"/>
      <c r="R28" s="66"/>
      <c r="S28" s="67"/>
      <c r="T28" s="68"/>
      <c r="U28" s="87"/>
      <c r="V28" s="94"/>
      <c r="W28" s="94"/>
      <c r="X28" s="95"/>
      <c r="Y28" s="114"/>
      <c r="Z28" s="134" t="s">
        <v>352</v>
      </c>
      <c r="AA28" s="135" t="s">
        <v>46</v>
      </c>
      <c r="AB28" s="188">
        <v>2</v>
      </c>
      <c r="AC28" s="146">
        <v>600</v>
      </c>
      <c r="AD28" s="181">
        <f t="shared" si="2"/>
        <v>1200</v>
      </c>
      <c r="AE28" s="213"/>
      <c r="AF28" s="209"/>
      <c r="AG28" s="209">
        <v>0</v>
      </c>
      <c r="AH28" s="214"/>
      <c r="AI28" s="212">
        <f t="shared" si="3"/>
        <v>0</v>
      </c>
    </row>
    <row r="29" spans="1:35" s="331" customFormat="1" ht="33.75" customHeight="1" thickBot="1">
      <c r="A29" s="489" t="s">
        <v>461</v>
      </c>
      <c r="B29" s="490"/>
      <c r="C29" s="490"/>
      <c r="D29" s="491"/>
      <c r="E29" s="388">
        <v>0</v>
      </c>
      <c r="F29" s="507" t="s">
        <v>467</v>
      </c>
      <c r="G29" s="507"/>
      <c r="H29" s="507"/>
      <c r="I29" s="508"/>
      <c r="J29" s="344">
        <f>SUM(J21:J28)</f>
        <v>23282.760000000002</v>
      </c>
      <c r="K29" s="460" t="s">
        <v>475</v>
      </c>
      <c r="L29" s="460"/>
      <c r="M29" s="460"/>
      <c r="N29" s="461"/>
      <c r="O29" s="326">
        <f>SUM(O21:O27)</f>
        <v>47600</v>
      </c>
      <c r="P29" s="462" t="s">
        <v>485</v>
      </c>
      <c r="Q29" s="463"/>
      <c r="R29" s="463"/>
      <c r="S29" s="464"/>
      <c r="T29" s="327">
        <f>SUM(T21:T27)</f>
        <v>42600</v>
      </c>
      <c r="U29" s="465" t="s">
        <v>495</v>
      </c>
      <c r="V29" s="466"/>
      <c r="W29" s="466"/>
      <c r="X29" s="467"/>
      <c r="Y29" s="328">
        <f>SUM(Y21:Y27)</f>
        <v>17100</v>
      </c>
      <c r="Z29" s="468" t="s">
        <v>505</v>
      </c>
      <c r="AA29" s="469"/>
      <c r="AB29" s="469"/>
      <c r="AC29" s="470"/>
      <c r="AD29" s="329">
        <f>SUM(AD21:AD28)</f>
        <v>43100</v>
      </c>
      <c r="AE29" s="471" t="s">
        <v>514</v>
      </c>
      <c r="AF29" s="472"/>
      <c r="AG29" s="472"/>
      <c r="AH29" s="473"/>
      <c r="AI29" s="330">
        <f>SUM(AI21:AI28)</f>
        <v>32600</v>
      </c>
    </row>
    <row r="30" spans="1:35" ht="45">
      <c r="A30" s="378" t="s">
        <v>438</v>
      </c>
      <c r="B30" s="379"/>
      <c r="C30" s="379"/>
      <c r="D30" s="380"/>
      <c r="E30" s="384">
        <v>0</v>
      </c>
      <c r="F30" s="336"/>
      <c r="G30" s="333"/>
      <c r="H30" s="333"/>
      <c r="I30" s="348"/>
      <c r="J30" s="342"/>
      <c r="K30" s="259" t="s">
        <v>134</v>
      </c>
      <c r="L30" s="2" t="s">
        <v>46</v>
      </c>
      <c r="M30" s="200">
        <v>0</v>
      </c>
      <c r="N30" s="3">
        <v>1350</v>
      </c>
      <c r="O30" s="4">
        <f>N30*M30</f>
        <v>0</v>
      </c>
      <c r="P30" s="36" t="s">
        <v>138</v>
      </c>
      <c r="Q30" s="37" t="s">
        <v>46</v>
      </c>
      <c r="R30" s="37">
        <v>6</v>
      </c>
      <c r="S30" s="38">
        <v>1000</v>
      </c>
      <c r="T30" s="60">
        <v>0</v>
      </c>
      <c r="U30" s="83" t="s">
        <v>229</v>
      </c>
      <c r="V30" s="84" t="s">
        <v>46</v>
      </c>
      <c r="W30" s="84">
        <v>6</v>
      </c>
      <c r="X30" s="85"/>
      <c r="Y30" s="115">
        <f t="shared" si="1"/>
        <v>0</v>
      </c>
      <c r="Z30" s="132" t="s">
        <v>80</v>
      </c>
      <c r="AA30" s="133" t="s">
        <v>46</v>
      </c>
      <c r="AB30" s="194">
        <v>2</v>
      </c>
      <c r="AC30" s="145">
        <v>1250</v>
      </c>
      <c r="AD30" s="180">
        <f t="shared" si="2"/>
        <v>2500</v>
      </c>
      <c r="AE30" s="216" t="s">
        <v>80</v>
      </c>
      <c r="AF30" s="217" t="s">
        <v>46</v>
      </c>
      <c r="AG30" s="217">
        <v>0</v>
      </c>
      <c r="AH30" s="219"/>
      <c r="AI30" s="220">
        <f t="shared" si="3"/>
        <v>0</v>
      </c>
    </row>
    <row r="31" spans="1:35" ht="60">
      <c r="A31" s="373" t="s">
        <v>439</v>
      </c>
      <c r="B31" s="374"/>
      <c r="C31" s="374"/>
      <c r="D31" s="375"/>
      <c r="E31" s="376">
        <v>0</v>
      </c>
      <c r="F31" s="335"/>
      <c r="G31" s="268"/>
      <c r="H31" s="268"/>
      <c r="I31" s="347"/>
      <c r="J31" s="340"/>
      <c r="K31" s="260" t="s">
        <v>135</v>
      </c>
      <c r="L31" s="12" t="s">
        <v>46</v>
      </c>
      <c r="M31" s="20">
        <v>0</v>
      </c>
      <c r="N31" s="13">
        <v>4500</v>
      </c>
      <c r="O31" s="14">
        <f>N31*M31</f>
        <v>0</v>
      </c>
      <c r="P31" s="39" t="s">
        <v>323</v>
      </c>
      <c r="Q31" s="24" t="s">
        <v>46</v>
      </c>
      <c r="R31" s="24">
        <v>2</v>
      </c>
      <c r="S31" s="25">
        <v>3400</v>
      </c>
      <c r="T31" s="57">
        <v>0</v>
      </c>
      <c r="U31" s="86" t="s">
        <v>324</v>
      </c>
      <c r="V31" s="77" t="s">
        <v>46</v>
      </c>
      <c r="W31" s="77">
        <v>2</v>
      </c>
      <c r="X31" s="78"/>
      <c r="Y31" s="113">
        <f t="shared" si="1"/>
        <v>0</v>
      </c>
      <c r="Z31" s="134" t="s">
        <v>324</v>
      </c>
      <c r="AA31" s="135" t="s">
        <v>46</v>
      </c>
      <c r="AB31" s="188">
        <v>2</v>
      </c>
      <c r="AC31" s="146"/>
      <c r="AD31" s="181">
        <f t="shared" si="2"/>
        <v>0</v>
      </c>
      <c r="AE31" s="213" t="s">
        <v>324</v>
      </c>
      <c r="AF31" s="209" t="s">
        <v>46</v>
      </c>
      <c r="AG31" s="209">
        <v>0</v>
      </c>
      <c r="AH31" s="214"/>
      <c r="AI31" s="212">
        <f t="shared" si="3"/>
        <v>0</v>
      </c>
    </row>
    <row r="32" spans="1:35" s="238" customFormat="1" ht="16.5" thickBot="1">
      <c r="A32" s="480" t="s">
        <v>460</v>
      </c>
      <c r="B32" s="481"/>
      <c r="C32" s="481"/>
      <c r="D32" s="482"/>
      <c r="E32" s="377">
        <v>0</v>
      </c>
      <c r="F32" s="509" t="s">
        <v>468</v>
      </c>
      <c r="G32" s="510"/>
      <c r="H32" s="510"/>
      <c r="I32" s="511"/>
      <c r="J32" s="341">
        <f>SUM(J30:J31)</f>
        <v>0</v>
      </c>
      <c r="K32" s="432" t="s">
        <v>476</v>
      </c>
      <c r="L32" s="432"/>
      <c r="M32" s="432"/>
      <c r="N32" s="433"/>
      <c r="O32" s="233">
        <f>SUM(O30:O31)</f>
        <v>0</v>
      </c>
      <c r="P32" s="434" t="s">
        <v>486</v>
      </c>
      <c r="Q32" s="435"/>
      <c r="R32" s="435"/>
      <c r="S32" s="436"/>
      <c r="T32" s="234">
        <f>SUM(T30:T31)</f>
        <v>0</v>
      </c>
      <c r="U32" s="437" t="s">
        <v>496</v>
      </c>
      <c r="V32" s="438"/>
      <c r="W32" s="438"/>
      <c r="X32" s="439"/>
      <c r="Y32" s="240">
        <f>SUM(Y30:Y31)</f>
        <v>0</v>
      </c>
      <c r="Z32" s="440" t="s">
        <v>378</v>
      </c>
      <c r="AA32" s="441"/>
      <c r="AB32" s="441"/>
      <c r="AC32" s="442"/>
      <c r="AD32" s="236">
        <f>SUM(AD30:AD31)</f>
        <v>2500</v>
      </c>
      <c r="AE32" s="443" t="s">
        <v>378</v>
      </c>
      <c r="AF32" s="444"/>
      <c r="AG32" s="444"/>
      <c r="AH32" s="445"/>
      <c r="AI32" s="241">
        <f>SUM(AI30:AI31)</f>
        <v>0</v>
      </c>
    </row>
    <row r="33" spans="1:35" ht="30">
      <c r="A33" s="378"/>
      <c r="B33" s="379"/>
      <c r="C33" s="379"/>
      <c r="D33" s="380"/>
      <c r="E33" s="384"/>
      <c r="F33" s="335" t="s">
        <v>555</v>
      </c>
      <c r="G33" s="268" t="s">
        <v>39</v>
      </c>
      <c r="H33" s="268">
        <f>207+127</f>
        <v>334</v>
      </c>
      <c r="I33" s="347">
        <v>30</v>
      </c>
      <c r="J33" s="340">
        <f>H33*I33</f>
        <v>10020</v>
      </c>
      <c r="K33" s="259" t="s">
        <v>141</v>
      </c>
      <c r="L33" s="2" t="s">
        <v>39</v>
      </c>
      <c r="M33" s="195">
        <v>206</v>
      </c>
      <c r="N33" s="3">
        <v>30</v>
      </c>
      <c r="O33" s="4">
        <f>N33*M33</f>
        <v>6180</v>
      </c>
      <c r="P33" s="5" t="s">
        <v>309</v>
      </c>
      <c r="Q33" s="6" t="s">
        <v>39</v>
      </c>
      <c r="R33" s="7">
        <v>130</v>
      </c>
      <c r="S33" s="8">
        <v>30</v>
      </c>
      <c r="T33" s="55">
        <f>S33*R33</f>
        <v>3900</v>
      </c>
      <c r="U33" s="97" t="s">
        <v>241</v>
      </c>
      <c r="V33" s="84" t="s">
        <v>39</v>
      </c>
      <c r="W33" s="84">
        <v>98</v>
      </c>
      <c r="X33" s="85">
        <v>45</v>
      </c>
      <c r="Y33" s="115">
        <f t="shared" si="1"/>
        <v>4410</v>
      </c>
      <c r="Z33" s="138" t="s">
        <v>308</v>
      </c>
      <c r="AA33" s="133" t="s">
        <v>39</v>
      </c>
      <c r="AB33" s="187">
        <v>280</v>
      </c>
      <c r="AC33" s="145">
        <v>26</v>
      </c>
      <c r="AD33" s="180">
        <f t="shared" si="2"/>
        <v>7280</v>
      </c>
      <c r="AE33" s="216" t="s">
        <v>366</v>
      </c>
      <c r="AF33" s="217" t="s">
        <v>39</v>
      </c>
      <c r="AG33" s="217">
        <v>219</v>
      </c>
      <c r="AH33" s="219">
        <v>17</v>
      </c>
      <c r="AI33" s="220">
        <f t="shared" si="3"/>
        <v>3723</v>
      </c>
    </row>
    <row r="34" spans="1:35" ht="30">
      <c r="A34" s="373"/>
      <c r="B34" s="374"/>
      <c r="C34" s="374"/>
      <c r="D34" s="375"/>
      <c r="E34" s="376"/>
      <c r="F34" s="335" t="s">
        <v>557</v>
      </c>
      <c r="G34" s="268" t="s">
        <v>39</v>
      </c>
      <c r="H34" s="268">
        <v>180</v>
      </c>
      <c r="I34" s="347">
        <v>32</v>
      </c>
      <c r="J34" s="340">
        <f aca="true" t="shared" si="5" ref="J34:J39">H34*I34</f>
        <v>5760</v>
      </c>
      <c r="K34" s="260" t="s">
        <v>142</v>
      </c>
      <c r="L34" s="12" t="s">
        <v>39</v>
      </c>
      <c r="M34" s="20">
        <v>187</v>
      </c>
      <c r="N34" s="13">
        <v>32</v>
      </c>
      <c r="O34" s="14">
        <f>N34*M34</f>
        <v>5984</v>
      </c>
      <c r="P34" s="15" t="s">
        <v>67</v>
      </c>
      <c r="Q34" s="16" t="s">
        <v>39</v>
      </c>
      <c r="R34" s="17">
        <v>120</v>
      </c>
      <c r="S34" s="18">
        <v>27</v>
      </c>
      <c r="T34" s="56">
        <f>S34*R34</f>
        <v>3240</v>
      </c>
      <c r="U34" s="86" t="s">
        <v>32</v>
      </c>
      <c r="V34" s="77" t="s">
        <v>39</v>
      </c>
      <c r="W34" s="77">
        <v>76</v>
      </c>
      <c r="X34" s="78">
        <v>30</v>
      </c>
      <c r="Y34" s="113">
        <f t="shared" si="1"/>
        <v>2280</v>
      </c>
      <c r="Z34" s="140" t="s">
        <v>78</v>
      </c>
      <c r="AA34" s="135" t="s">
        <v>39</v>
      </c>
      <c r="AB34" s="188">
        <v>140</v>
      </c>
      <c r="AC34" s="146">
        <v>28</v>
      </c>
      <c r="AD34" s="181">
        <f t="shared" si="2"/>
        <v>3920</v>
      </c>
      <c r="AE34" s="213" t="s">
        <v>365</v>
      </c>
      <c r="AF34" s="209" t="s">
        <v>39</v>
      </c>
      <c r="AG34" s="209">
        <v>199</v>
      </c>
      <c r="AH34" s="214">
        <v>24</v>
      </c>
      <c r="AI34" s="212">
        <f t="shared" si="3"/>
        <v>4776</v>
      </c>
    </row>
    <row r="35" spans="1:35" ht="15">
      <c r="A35" s="373"/>
      <c r="B35" s="374"/>
      <c r="C35" s="374"/>
      <c r="D35" s="375"/>
      <c r="E35" s="376"/>
      <c r="F35" s="335" t="s">
        <v>556</v>
      </c>
      <c r="G35" s="268" t="s">
        <v>39</v>
      </c>
      <c r="H35" s="268">
        <v>45</v>
      </c>
      <c r="I35" s="347">
        <v>13</v>
      </c>
      <c r="J35" s="340">
        <f t="shared" si="5"/>
        <v>585</v>
      </c>
      <c r="K35" s="260" t="s">
        <v>165</v>
      </c>
      <c r="L35" s="12" t="s">
        <v>39</v>
      </c>
      <c r="M35" s="20">
        <v>109</v>
      </c>
      <c r="N35" s="13">
        <v>13</v>
      </c>
      <c r="O35" s="14">
        <f>N35*M35</f>
        <v>1417</v>
      </c>
      <c r="P35" s="15" t="s">
        <v>239</v>
      </c>
      <c r="Q35" s="17"/>
      <c r="R35" s="17"/>
      <c r="S35" s="18"/>
      <c r="T35" s="56">
        <v>0</v>
      </c>
      <c r="U35" s="86" t="s">
        <v>239</v>
      </c>
      <c r="V35" s="77"/>
      <c r="W35" s="77"/>
      <c r="X35" s="78"/>
      <c r="Y35" s="113">
        <f t="shared" si="1"/>
        <v>0</v>
      </c>
      <c r="Z35" s="134" t="s">
        <v>77</v>
      </c>
      <c r="AA35" s="135" t="s">
        <v>39</v>
      </c>
      <c r="AB35" s="188">
        <v>40</v>
      </c>
      <c r="AC35" s="146">
        <v>32</v>
      </c>
      <c r="AD35" s="181">
        <f t="shared" si="2"/>
        <v>1280</v>
      </c>
      <c r="AE35" s="213" t="s">
        <v>367</v>
      </c>
      <c r="AF35" s="209" t="s">
        <v>39</v>
      </c>
      <c r="AG35" s="209">
        <v>112</v>
      </c>
      <c r="AH35" s="214">
        <v>12</v>
      </c>
      <c r="AI35" s="212">
        <f t="shared" si="3"/>
        <v>1344</v>
      </c>
    </row>
    <row r="36" spans="1:35" ht="30">
      <c r="A36" s="373"/>
      <c r="B36" s="374"/>
      <c r="C36" s="374"/>
      <c r="D36" s="375"/>
      <c r="E36" s="376"/>
      <c r="F36" s="335" t="s">
        <v>558</v>
      </c>
      <c r="G36" s="268" t="s">
        <v>39</v>
      </c>
      <c r="H36" s="268">
        <f>195+110</f>
        <v>305</v>
      </c>
      <c r="I36" s="347">
        <v>16.8</v>
      </c>
      <c r="J36" s="340">
        <f t="shared" si="5"/>
        <v>5124</v>
      </c>
      <c r="K36" s="260" t="s">
        <v>143</v>
      </c>
      <c r="L36" s="12" t="s">
        <v>39</v>
      </c>
      <c r="M36" s="20">
        <v>402</v>
      </c>
      <c r="N36" s="13">
        <v>13</v>
      </c>
      <c r="O36" s="14">
        <f>N36*M36</f>
        <v>5226</v>
      </c>
      <c r="P36" s="15" t="s">
        <v>66</v>
      </c>
      <c r="Q36" s="16" t="s">
        <v>39</v>
      </c>
      <c r="R36" s="17">
        <v>40</v>
      </c>
      <c r="S36" s="18">
        <v>19</v>
      </c>
      <c r="T36" s="56">
        <f>S36*R36</f>
        <v>760</v>
      </c>
      <c r="U36" s="98" t="s">
        <v>34</v>
      </c>
      <c r="V36" s="77" t="s">
        <v>39</v>
      </c>
      <c r="W36" s="77">
        <v>36</v>
      </c>
      <c r="X36" s="78">
        <v>13</v>
      </c>
      <c r="Y36" s="113">
        <f t="shared" si="1"/>
        <v>468</v>
      </c>
      <c r="Z36" s="140" t="s">
        <v>44</v>
      </c>
      <c r="AA36" s="135" t="s">
        <v>39</v>
      </c>
      <c r="AB36" s="188">
        <v>140</v>
      </c>
      <c r="AC36" s="146">
        <v>20</v>
      </c>
      <c r="AD36" s="181">
        <f t="shared" si="2"/>
        <v>2800</v>
      </c>
      <c r="AE36" s="213" t="s">
        <v>368</v>
      </c>
      <c r="AF36" s="209" t="s">
        <v>39</v>
      </c>
      <c r="AG36" s="209">
        <v>24</v>
      </c>
      <c r="AH36" s="214">
        <v>9</v>
      </c>
      <c r="AI36" s="212">
        <f t="shared" si="3"/>
        <v>216</v>
      </c>
    </row>
    <row r="37" spans="1:35" ht="45">
      <c r="A37" s="373"/>
      <c r="B37" s="374"/>
      <c r="C37" s="374"/>
      <c r="D37" s="375"/>
      <c r="E37" s="376"/>
      <c r="F37" s="335" t="s">
        <v>553</v>
      </c>
      <c r="G37" s="268" t="s">
        <v>39</v>
      </c>
      <c r="H37" s="268">
        <f>26*2</f>
        <v>52</v>
      </c>
      <c r="I37" s="347">
        <v>25</v>
      </c>
      <c r="J37" s="340">
        <f t="shared" si="5"/>
        <v>1300</v>
      </c>
      <c r="K37" s="260" t="s">
        <v>144</v>
      </c>
      <c r="L37" s="12" t="s">
        <v>39</v>
      </c>
      <c r="M37" s="20">
        <v>75</v>
      </c>
      <c r="N37" s="13">
        <v>25</v>
      </c>
      <c r="O37" s="14">
        <f>N37*M37</f>
        <v>1875</v>
      </c>
      <c r="P37" s="15" t="s">
        <v>310</v>
      </c>
      <c r="Q37" s="16" t="s">
        <v>39</v>
      </c>
      <c r="R37" s="17">
        <v>90</v>
      </c>
      <c r="S37" s="18">
        <v>29</v>
      </c>
      <c r="T37" s="56">
        <f>S37*R37</f>
        <v>2610</v>
      </c>
      <c r="U37" s="86" t="s">
        <v>240</v>
      </c>
      <c r="V37" s="77" t="s">
        <v>39</v>
      </c>
      <c r="W37" s="77">
        <v>56</v>
      </c>
      <c r="X37" s="78">
        <v>45</v>
      </c>
      <c r="Y37" s="113">
        <f>X37*W37</f>
        <v>2520</v>
      </c>
      <c r="Z37" s="140" t="s">
        <v>311</v>
      </c>
      <c r="AA37" s="135" t="s">
        <v>39</v>
      </c>
      <c r="AB37" s="188">
        <v>20</v>
      </c>
      <c r="AC37" s="146">
        <v>39</v>
      </c>
      <c r="AD37" s="181">
        <f t="shared" si="2"/>
        <v>780</v>
      </c>
      <c r="AE37" s="213" t="s">
        <v>370</v>
      </c>
      <c r="AF37" s="209" t="s">
        <v>39</v>
      </c>
      <c r="AG37" s="209">
        <v>26</v>
      </c>
      <c r="AH37" s="214">
        <v>22</v>
      </c>
      <c r="AI37" s="212">
        <f t="shared" si="3"/>
        <v>572</v>
      </c>
    </row>
    <row r="38" spans="1:35" ht="15">
      <c r="A38" s="373"/>
      <c r="B38" s="374"/>
      <c r="C38" s="374"/>
      <c r="D38" s="375"/>
      <c r="E38" s="376"/>
      <c r="F38" s="335"/>
      <c r="G38" s="268"/>
      <c r="H38" s="268"/>
      <c r="I38" s="347"/>
      <c r="J38" s="340">
        <f t="shared" si="5"/>
        <v>0</v>
      </c>
      <c r="K38" s="260" t="s">
        <v>145</v>
      </c>
      <c r="L38" s="12" t="s">
        <v>39</v>
      </c>
      <c r="M38" s="20">
        <v>87</v>
      </c>
      <c r="N38" s="13">
        <v>37</v>
      </c>
      <c r="O38" s="14">
        <f>N38*M38</f>
        <v>3219</v>
      </c>
      <c r="P38" s="15"/>
      <c r="Q38" s="17"/>
      <c r="R38" s="17"/>
      <c r="S38" s="18"/>
      <c r="T38" s="56">
        <v>0</v>
      </c>
      <c r="U38" s="86"/>
      <c r="V38" s="77"/>
      <c r="W38" s="77"/>
      <c r="X38" s="78"/>
      <c r="Y38" s="113">
        <f t="shared" si="1"/>
        <v>0</v>
      </c>
      <c r="Z38" s="134"/>
      <c r="AA38" s="135"/>
      <c r="AB38" s="188"/>
      <c r="AC38" s="146"/>
      <c r="AD38" s="181">
        <f t="shared" si="2"/>
        <v>0</v>
      </c>
      <c r="AE38" s="213" t="s">
        <v>369</v>
      </c>
      <c r="AF38" s="209" t="s">
        <v>39</v>
      </c>
      <c r="AG38" s="209">
        <v>137</v>
      </c>
      <c r="AH38" s="214">
        <v>6</v>
      </c>
      <c r="AI38" s="212">
        <f>AH38*AG38</f>
        <v>822</v>
      </c>
    </row>
    <row r="39" spans="1:35" ht="30">
      <c r="A39" s="373"/>
      <c r="B39" s="374"/>
      <c r="C39" s="374"/>
      <c r="D39" s="375"/>
      <c r="E39" s="376"/>
      <c r="F39" s="335"/>
      <c r="G39" s="268"/>
      <c r="H39" s="268"/>
      <c r="I39" s="347"/>
      <c r="J39" s="340">
        <f t="shared" si="5"/>
        <v>0</v>
      </c>
      <c r="K39" s="260" t="s">
        <v>146</v>
      </c>
      <c r="L39" s="12" t="s">
        <v>39</v>
      </c>
      <c r="M39" s="20">
        <v>18</v>
      </c>
      <c r="N39" s="13">
        <v>139</v>
      </c>
      <c r="O39" s="14">
        <f>N39*M39</f>
        <v>2502</v>
      </c>
      <c r="P39" s="15"/>
      <c r="Q39" s="17"/>
      <c r="R39" s="17"/>
      <c r="S39" s="18"/>
      <c r="T39" s="56">
        <v>0</v>
      </c>
      <c r="U39" s="86"/>
      <c r="V39" s="77"/>
      <c r="W39" s="77"/>
      <c r="X39" s="78"/>
      <c r="Y39" s="113">
        <f t="shared" si="1"/>
        <v>0</v>
      </c>
      <c r="Z39" s="140"/>
      <c r="AA39" s="135"/>
      <c r="AB39" s="188"/>
      <c r="AC39" s="146"/>
      <c r="AD39" s="181">
        <f t="shared" si="2"/>
        <v>0</v>
      </c>
      <c r="AE39" s="213" t="s">
        <v>371</v>
      </c>
      <c r="AF39" s="209"/>
      <c r="AG39" s="209"/>
      <c r="AH39" s="214"/>
      <c r="AI39" s="212">
        <f t="shared" si="3"/>
        <v>0</v>
      </c>
    </row>
    <row r="40" spans="1:35" s="238" customFormat="1" ht="16.5" thickBot="1">
      <c r="A40" s="480" t="s">
        <v>459</v>
      </c>
      <c r="B40" s="481"/>
      <c r="C40" s="481"/>
      <c r="D40" s="482"/>
      <c r="E40" s="377">
        <v>0</v>
      </c>
      <c r="F40" s="502" t="s">
        <v>379</v>
      </c>
      <c r="G40" s="502"/>
      <c r="H40" s="502"/>
      <c r="I40" s="503"/>
      <c r="J40" s="352">
        <f>SUM(J33:J39)</f>
        <v>22789</v>
      </c>
      <c r="K40" s="432" t="s">
        <v>477</v>
      </c>
      <c r="L40" s="432"/>
      <c r="M40" s="432"/>
      <c r="N40" s="433"/>
      <c r="O40" s="233">
        <f>SUM(O33:O39)</f>
        <v>26403</v>
      </c>
      <c r="P40" s="434" t="s">
        <v>487</v>
      </c>
      <c r="Q40" s="435"/>
      <c r="R40" s="435"/>
      <c r="S40" s="436"/>
      <c r="T40" s="234">
        <f>SUM(T33:T39)</f>
        <v>10510</v>
      </c>
      <c r="U40" s="437" t="s">
        <v>497</v>
      </c>
      <c r="V40" s="438"/>
      <c r="W40" s="438"/>
      <c r="X40" s="439"/>
      <c r="Y40" s="240">
        <f>SUM(Y33:Y39)</f>
        <v>9678</v>
      </c>
      <c r="Z40" s="440" t="s">
        <v>506</v>
      </c>
      <c r="AA40" s="441"/>
      <c r="AB40" s="441"/>
      <c r="AC40" s="442"/>
      <c r="AD40" s="236">
        <f>SUM(AD33:AD39)</f>
        <v>16060</v>
      </c>
      <c r="AE40" s="443" t="s">
        <v>515</v>
      </c>
      <c r="AF40" s="444"/>
      <c r="AG40" s="444"/>
      <c r="AH40" s="445"/>
      <c r="AI40" s="237">
        <f>SUM(AI33:AI39)</f>
        <v>11453</v>
      </c>
    </row>
    <row r="41" spans="1:35" s="27" customFormat="1" ht="30">
      <c r="A41" s="389" t="s">
        <v>244</v>
      </c>
      <c r="B41" s="390"/>
      <c r="C41" s="390"/>
      <c r="D41" s="391"/>
      <c r="E41" s="392">
        <v>0</v>
      </c>
      <c r="F41" s="338" t="s">
        <v>552</v>
      </c>
      <c r="G41" s="334" t="s">
        <v>46</v>
      </c>
      <c r="H41" s="334">
        <v>2</v>
      </c>
      <c r="I41" s="350">
        <v>300</v>
      </c>
      <c r="J41" s="345">
        <f>H41*I41</f>
        <v>600</v>
      </c>
      <c r="K41" s="259" t="s">
        <v>156</v>
      </c>
      <c r="L41" s="2" t="s">
        <v>46</v>
      </c>
      <c r="M41" s="195">
        <v>2</v>
      </c>
      <c r="N41" s="3">
        <v>188</v>
      </c>
      <c r="O41" s="4">
        <f aca="true" t="shared" si="6" ref="O41:O52">N41*M41</f>
        <v>376</v>
      </c>
      <c r="P41" s="28" t="s">
        <v>68</v>
      </c>
      <c r="Q41" s="6"/>
      <c r="R41" s="7">
        <v>2</v>
      </c>
      <c r="S41" s="8">
        <v>200</v>
      </c>
      <c r="T41" s="55">
        <f>S41*R41</f>
        <v>400</v>
      </c>
      <c r="U41" s="83" t="s">
        <v>36</v>
      </c>
      <c r="V41" s="88" t="s">
        <v>46</v>
      </c>
      <c r="W41" s="88">
        <v>2</v>
      </c>
      <c r="X41" s="89">
        <v>150</v>
      </c>
      <c r="Y41" s="115">
        <f t="shared" si="1"/>
        <v>300</v>
      </c>
      <c r="Z41" s="138" t="s">
        <v>300</v>
      </c>
      <c r="AA41" s="139" t="s">
        <v>46</v>
      </c>
      <c r="AB41" s="191">
        <v>2</v>
      </c>
      <c r="AC41" s="152">
        <v>230</v>
      </c>
      <c r="AD41" s="180">
        <f t="shared" si="2"/>
        <v>460</v>
      </c>
      <c r="AE41" s="224"/>
      <c r="AF41" s="222" t="s">
        <v>46</v>
      </c>
      <c r="AG41" s="225">
        <v>0</v>
      </c>
      <c r="AH41" s="226"/>
      <c r="AI41" s="220">
        <f t="shared" si="3"/>
        <v>0</v>
      </c>
    </row>
    <row r="42" spans="1:35" s="27" customFormat="1" ht="30">
      <c r="A42" s="393" t="s">
        <v>244</v>
      </c>
      <c r="B42" s="394"/>
      <c r="C42" s="394"/>
      <c r="D42" s="395"/>
      <c r="E42" s="396">
        <v>0</v>
      </c>
      <c r="F42" s="339" t="s">
        <v>568</v>
      </c>
      <c r="G42" s="270" t="s">
        <v>39</v>
      </c>
      <c r="H42" s="270">
        <v>30</v>
      </c>
      <c r="I42" s="351">
        <v>75</v>
      </c>
      <c r="J42" s="346">
        <f aca="true" t="shared" si="7" ref="J42:J53">H42*I42</f>
        <v>2250</v>
      </c>
      <c r="K42" s="260" t="s">
        <v>157</v>
      </c>
      <c r="L42" s="12" t="s">
        <v>46</v>
      </c>
      <c r="M42" s="20">
        <v>3</v>
      </c>
      <c r="N42" s="13">
        <v>188</v>
      </c>
      <c r="O42" s="14">
        <f t="shared" si="6"/>
        <v>564</v>
      </c>
      <c r="P42" s="70" t="s">
        <v>244</v>
      </c>
      <c r="Q42" s="33"/>
      <c r="R42" s="33"/>
      <c r="S42" s="34"/>
      <c r="T42" s="61">
        <v>0</v>
      </c>
      <c r="U42" s="86" t="s">
        <v>244</v>
      </c>
      <c r="V42" s="79"/>
      <c r="W42" s="79"/>
      <c r="X42" s="80"/>
      <c r="Y42" s="113">
        <f t="shared" si="1"/>
        <v>0</v>
      </c>
      <c r="Z42" s="140" t="s">
        <v>301</v>
      </c>
      <c r="AA42" s="141" t="s">
        <v>46</v>
      </c>
      <c r="AB42" s="192">
        <v>2</v>
      </c>
      <c r="AC42" s="150">
        <v>230</v>
      </c>
      <c r="AD42" s="181">
        <f t="shared" si="2"/>
        <v>460</v>
      </c>
      <c r="AE42" s="227"/>
      <c r="AF42" s="222" t="s">
        <v>46</v>
      </c>
      <c r="AG42" s="228">
        <v>0</v>
      </c>
      <c r="AH42" s="229"/>
      <c r="AI42" s="212">
        <f t="shared" si="3"/>
        <v>0</v>
      </c>
    </row>
    <row r="43" spans="1:35" s="27" customFormat="1" ht="30">
      <c r="A43" s="393" t="s">
        <v>244</v>
      </c>
      <c r="B43" s="394"/>
      <c r="C43" s="394"/>
      <c r="D43" s="395"/>
      <c r="E43" s="396">
        <v>0</v>
      </c>
      <c r="F43" s="339" t="s">
        <v>544</v>
      </c>
      <c r="G43" s="270" t="s">
        <v>46</v>
      </c>
      <c r="H43" s="270">
        <v>4</v>
      </c>
      <c r="I43" s="351">
        <v>1300</v>
      </c>
      <c r="J43" s="346">
        <f t="shared" si="7"/>
        <v>5200</v>
      </c>
      <c r="K43" s="260" t="s">
        <v>158</v>
      </c>
      <c r="L43" s="12" t="s">
        <v>46</v>
      </c>
      <c r="M43" s="20">
        <v>2</v>
      </c>
      <c r="N43" s="13">
        <v>213</v>
      </c>
      <c r="O43" s="14">
        <f t="shared" si="6"/>
        <v>426</v>
      </c>
      <c r="P43" s="70" t="s">
        <v>244</v>
      </c>
      <c r="Q43" s="33"/>
      <c r="R43" s="33"/>
      <c r="S43" s="34"/>
      <c r="T43" s="61">
        <v>0</v>
      </c>
      <c r="U43" s="86" t="s">
        <v>244</v>
      </c>
      <c r="V43" s="79"/>
      <c r="W43" s="79"/>
      <c r="X43" s="80"/>
      <c r="Y43" s="113">
        <f t="shared" si="1"/>
        <v>0</v>
      </c>
      <c r="Z43" s="142" t="s">
        <v>305</v>
      </c>
      <c r="AA43" s="141"/>
      <c r="AB43" s="192">
        <v>0</v>
      </c>
      <c r="AC43" s="150"/>
      <c r="AD43" s="181">
        <f t="shared" si="2"/>
        <v>0</v>
      </c>
      <c r="AE43" s="227"/>
      <c r="AF43" s="222" t="s">
        <v>46</v>
      </c>
      <c r="AG43" s="228">
        <v>0</v>
      </c>
      <c r="AH43" s="229"/>
      <c r="AI43" s="212">
        <f t="shared" si="3"/>
        <v>0</v>
      </c>
    </row>
    <row r="44" spans="1:35" s="27" customFormat="1" ht="30">
      <c r="A44" s="393" t="s">
        <v>63</v>
      </c>
      <c r="B44" s="394"/>
      <c r="C44" s="394"/>
      <c r="D44" s="395"/>
      <c r="E44" s="396">
        <v>0</v>
      </c>
      <c r="F44" s="339" t="s">
        <v>572</v>
      </c>
      <c r="G44" s="270" t="s">
        <v>46</v>
      </c>
      <c r="H44" s="270">
        <v>2</v>
      </c>
      <c r="I44" s="351">
        <v>810</v>
      </c>
      <c r="J44" s="346">
        <f t="shared" si="7"/>
        <v>1620</v>
      </c>
      <c r="K44" s="260" t="s">
        <v>159</v>
      </c>
      <c r="L44" s="12" t="s">
        <v>46</v>
      </c>
      <c r="M44" s="20">
        <v>6</v>
      </c>
      <c r="N44" s="13">
        <v>970</v>
      </c>
      <c r="O44" s="14">
        <f t="shared" si="6"/>
        <v>5820</v>
      </c>
      <c r="P44" s="70" t="s">
        <v>63</v>
      </c>
      <c r="Q44" s="33"/>
      <c r="R44" s="33"/>
      <c r="S44" s="34"/>
      <c r="T44" s="61">
        <v>0</v>
      </c>
      <c r="U44" s="86" t="s">
        <v>245</v>
      </c>
      <c r="V44" s="79"/>
      <c r="W44" s="79"/>
      <c r="X44" s="80"/>
      <c r="Y44" s="113">
        <f t="shared" si="1"/>
        <v>0</v>
      </c>
      <c r="Z44" s="142" t="s">
        <v>245</v>
      </c>
      <c r="AA44" s="141"/>
      <c r="AB44" s="192">
        <v>0</v>
      </c>
      <c r="AC44" s="150"/>
      <c r="AD44" s="181">
        <f t="shared" si="2"/>
        <v>0</v>
      </c>
      <c r="AE44" s="227"/>
      <c r="AF44" s="222" t="s">
        <v>46</v>
      </c>
      <c r="AG44" s="228">
        <v>0</v>
      </c>
      <c r="AH44" s="229"/>
      <c r="AI44" s="212">
        <f t="shared" si="3"/>
        <v>0</v>
      </c>
    </row>
    <row r="45" spans="1:35" s="27" customFormat="1" ht="60">
      <c r="A45" s="393" t="s">
        <v>440</v>
      </c>
      <c r="B45" s="394"/>
      <c r="C45" s="394"/>
      <c r="D45" s="395"/>
      <c r="E45" s="396">
        <v>0</v>
      </c>
      <c r="F45" s="339" t="s">
        <v>545</v>
      </c>
      <c r="G45" s="270" t="s">
        <v>46</v>
      </c>
      <c r="H45" s="270">
        <v>4</v>
      </c>
      <c r="I45" s="351">
        <v>1950</v>
      </c>
      <c r="J45" s="346">
        <f t="shared" si="7"/>
        <v>7800</v>
      </c>
      <c r="K45" s="260" t="s">
        <v>155</v>
      </c>
      <c r="L45" s="12" t="s">
        <v>46</v>
      </c>
      <c r="M45" s="20">
        <v>2</v>
      </c>
      <c r="N45" s="13">
        <v>1950</v>
      </c>
      <c r="O45" s="14">
        <f t="shared" si="6"/>
        <v>3900</v>
      </c>
      <c r="P45" s="29" t="s">
        <v>65</v>
      </c>
      <c r="Q45" s="16" t="s">
        <v>46</v>
      </c>
      <c r="R45" s="17">
        <v>2</v>
      </c>
      <c r="S45" s="18">
        <v>1800</v>
      </c>
      <c r="T45" s="56">
        <f>R45*S45</f>
        <v>3600</v>
      </c>
      <c r="U45" s="86" t="s">
        <v>35</v>
      </c>
      <c r="V45" s="79" t="s">
        <v>46</v>
      </c>
      <c r="W45" s="79">
        <v>2</v>
      </c>
      <c r="X45" s="80">
        <v>1800</v>
      </c>
      <c r="Y45" s="113">
        <f t="shared" si="1"/>
        <v>3600</v>
      </c>
      <c r="Z45" s="140" t="s">
        <v>302</v>
      </c>
      <c r="AA45" s="141" t="s">
        <v>46</v>
      </c>
      <c r="AB45" s="192">
        <v>2</v>
      </c>
      <c r="AC45" s="150">
        <v>1600</v>
      </c>
      <c r="AD45" s="181">
        <f t="shared" si="2"/>
        <v>3200</v>
      </c>
      <c r="AE45" s="215" t="s">
        <v>347</v>
      </c>
      <c r="AF45" s="222" t="s">
        <v>46</v>
      </c>
      <c r="AG45" s="228">
        <v>1</v>
      </c>
      <c r="AH45" s="229">
        <v>1670</v>
      </c>
      <c r="AI45" s="230">
        <f t="shared" si="3"/>
        <v>1670</v>
      </c>
    </row>
    <row r="46" spans="1:35" s="27" customFormat="1" ht="45">
      <c r="A46" s="393" t="s">
        <v>441</v>
      </c>
      <c r="B46" s="394"/>
      <c r="C46" s="394"/>
      <c r="D46" s="395"/>
      <c r="E46" s="396">
        <v>0</v>
      </c>
      <c r="F46" s="339" t="s">
        <v>561</v>
      </c>
      <c r="G46" s="270" t="s">
        <v>46</v>
      </c>
      <c r="H46" s="270">
        <v>4</v>
      </c>
      <c r="I46" s="351">
        <f>405+178.5</f>
        <v>583.5</v>
      </c>
      <c r="J46" s="346">
        <f>H46*I46+178.5</f>
        <v>2512.5</v>
      </c>
      <c r="K46" s="260" t="s">
        <v>152</v>
      </c>
      <c r="L46" s="12" t="s">
        <v>46</v>
      </c>
      <c r="M46" s="20">
        <v>4</v>
      </c>
      <c r="N46" s="13">
        <v>320</v>
      </c>
      <c r="O46" s="14">
        <f t="shared" si="6"/>
        <v>1280</v>
      </c>
      <c r="P46" s="29" t="s">
        <v>242</v>
      </c>
      <c r="Q46" s="16" t="s">
        <v>46</v>
      </c>
      <c r="R46" s="17">
        <v>0</v>
      </c>
      <c r="S46" s="18"/>
      <c r="T46" s="56">
        <v>0</v>
      </c>
      <c r="U46" s="86" t="s">
        <v>237</v>
      </c>
      <c r="V46" s="79" t="s">
        <v>46</v>
      </c>
      <c r="W46" s="79">
        <v>2</v>
      </c>
      <c r="X46" s="80">
        <v>150</v>
      </c>
      <c r="Y46" s="113">
        <f t="shared" si="1"/>
        <v>300</v>
      </c>
      <c r="Z46" s="143" t="s">
        <v>299</v>
      </c>
      <c r="AA46" s="141" t="s">
        <v>46</v>
      </c>
      <c r="AB46" s="192">
        <v>2</v>
      </c>
      <c r="AC46" s="150">
        <v>150</v>
      </c>
      <c r="AD46" s="181">
        <f t="shared" si="2"/>
        <v>300</v>
      </c>
      <c r="AE46" s="227"/>
      <c r="AF46" s="222" t="s">
        <v>46</v>
      </c>
      <c r="AG46" s="228">
        <v>0</v>
      </c>
      <c r="AH46" s="229"/>
      <c r="AI46" s="212">
        <f t="shared" si="3"/>
        <v>0</v>
      </c>
    </row>
    <row r="47" spans="1:35" s="27" customFormat="1" ht="15">
      <c r="A47" s="393" t="s">
        <v>246</v>
      </c>
      <c r="B47" s="394"/>
      <c r="C47" s="394"/>
      <c r="D47" s="395"/>
      <c r="E47" s="396">
        <v>0</v>
      </c>
      <c r="F47" s="339"/>
      <c r="G47" s="270"/>
      <c r="H47" s="270"/>
      <c r="I47" s="351"/>
      <c r="J47" s="346">
        <f t="shared" si="7"/>
        <v>0</v>
      </c>
      <c r="K47" s="260" t="s">
        <v>154</v>
      </c>
      <c r="L47" s="12" t="s">
        <v>46</v>
      </c>
      <c r="M47" s="20">
        <v>2</v>
      </c>
      <c r="N47" s="13">
        <v>285</v>
      </c>
      <c r="O47" s="14">
        <f t="shared" si="6"/>
        <v>570</v>
      </c>
      <c r="P47" s="29" t="s">
        <v>246</v>
      </c>
      <c r="Q47" s="16"/>
      <c r="R47" s="17"/>
      <c r="S47" s="18"/>
      <c r="T47" s="56">
        <v>0</v>
      </c>
      <c r="U47" s="86" t="s">
        <v>246</v>
      </c>
      <c r="V47" s="79"/>
      <c r="W47" s="79"/>
      <c r="X47" s="80"/>
      <c r="Y47" s="113">
        <f t="shared" si="1"/>
        <v>0</v>
      </c>
      <c r="Z47" s="140" t="s">
        <v>304</v>
      </c>
      <c r="AA47" s="141" t="s">
        <v>46</v>
      </c>
      <c r="AB47" s="192">
        <v>4</v>
      </c>
      <c r="AC47" s="150">
        <v>75</v>
      </c>
      <c r="AD47" s="181">
        <f t="shared" si="2"/>
        <v>300</v>
      </c>
      <c r="AE47" s="227"/>
      <c r="AF47" s="222" t="s">
        <v>46</v>
      </c>
      <c r="AG47" s="228">
        <v>0</v>
      </c>
      <c r="AH47" s="229"/>
      <c r="AI47" s="212">
        <f t="shared" si="3"/>
        <v>0</v>
      </c>
    </row>
    <row r="48" spans="1:35" s="27" customFormat="1" ht="15">
      <c r="A48" s="393" t="s">
        <v>247</v>
      </c>
      <c r="B48" s="394"/>
      <c r="C48" s="394"/>
      <c r="D48" s="395"/>
      <c r="E48" s="396">
        <v>0</v>
      </c>
      <c r="F48" s="339" t="s">
        <v>551</v>
      </c>
      <c r="G48" s="270" t="s">
        <v>46</v>
      </c>
      <c r="H48" s="270">
        <v>2</v>
      </c>
      <c r="I48" s="351">
        <v>400</v>
      </c>
      <c r="J48" s="346">
        <f t="shared" si="7"/>
        <v>800</v>
      </c>
      <c r="K48" s="260" t="s">
        <v>153</v>
      </c>
      <c r="L48" s="12" t="s">
        <v>46</v>
      </c>
      <c r="M48" s="20">
        <v>6</v>
      </c>
      <c r="N48" s="13">
        <v>89</v>
      </c>
      <c r="O48" s="14">
        <f t="shared" si="6"/>
        <v>534</v>
      </c>
      <c r="P48" s="29" t="s">
        <v>247</v>
      </c>
      <c r="Q48" s="16"/>
      <c r="R48" s="17"/>
      <c r="S48" s="18"/>
      <c r="T48" s="56">
        <v>0</v>
      </c>
      <c r="U48" s="86" t="s">
        <v>247</v>
      </c>
      <c r="V48" s="79"/>
      <c r="W48" s="79"/>
      <c r="X48" s="80"/>
      <c r="Y48" s="113">
        <f t="shared" si="1"/>
        <v>0</v>
      </c>
      <c r="Z48" s="143" t="s">
        <v>303</v>
      </c>
      <c r="AA48" s="141" t="s">
        <v>46</v>
      </c>
      <c r="AB48" s="192">
        <v>2</v>
      </c>
      <c r="AC48" s="150">
        <v>250</v>
      </c>
      <c r="AD48" s="181">
        <f t="shared" si="2"/>
        <v>500</v>
      </c>
      <c r="AE48" s="227"/>
      <c r="AF48" s="222" t="s">
        <v>46</v>
      </c>
      <c r="AG48" s="228">
        <v>0</v>
      </c>
      <c r="AH48" s="229"/>
      <c r="AI48" s="212">
        <f t="shared" si="3"/>
        <v>0</v>
      </c>
    </row>
    <row r="49" spans="1:35" s="27" customFormat="1" ht="30">
      <c r="A49" s="393" t="s">
        <v>442</v>
      </c>
      <c r="B49" s="394"/>
      <c r="C49" s="394"/>
      <c r="D49" s="395"/>
      <c r="E49" s="396">
        <v>0</v>
      </c>
      <c r="F49" s="339" t="s">
        <v>549</v>
      </c>
      <c r="G49" s="270" t="s">
        <v>46</v>
      </c>
      <c r="H49" s="270">
        <v>4</v>
      </c>
      <c r="I49" s="351">
        <v>17.55</v>
      </c>
      <c r="J49" s="346">
        <f t="shared" si="7"/>
        <v>70.2</v>
      </c>
      <c r="K49" s="260" t="s">
        <v>161</v>
      </c>
      <c r="L49" s="12" t="s">
        <v>46</v>
      </c>
      <c r="M49" s="20">
        <v>2</v>
      </c>
      <c r="N49" s="13">
        <v>47</v>
      </c>
      <c r="O49" s="14">
        <f t="shared" si="6"/>
        <v>94</v>
      </c>
      <c r="P49" s="29" t="s">
        <v>248</v>
      </c>
      <c r="Q49" s="16"/>
      <c r="R49" s="17"/>
      <c r="S49" s="18"/>
      <c r="T49" s="56">
        <v>0</v>
      </c>
      <c r="U49" s="86" t="s">
        <v>248</v>
      </c>
      <c r="V49" s="79"/>
      <c r="W49" s="79"/>
      <c r="X49" s="80"/>
      <c r="Y49" s="113">
        <f t="shared" si="1"/>
        <v>0</v>
      </c>
      <c r="Z49" s="144" t="s">
        <v>248</v>
      </c>
      <c r="AA49" s="141"/>
      <c r="AB49" s="192">
        <v>0</v>
      </c>
      <c r="AC49" s="150"/>
      <c r="AD49" s="181">
        <f t="shared" si="2"/>
        <v>0</v>
      </c>
      <c r="AE49" s="227"/>
      <c r="AF49" s="222" t="s">
        <v>46</v>
      </c>
      <c r="AG49" s="228">
        <v>0</v>
      </c>
      <c r="AH49" s="229"/>
      <c r="AI49" s="212">
        <f t="shared" si="3"/>
        <v>0</v>
      </c>
    </row>
    <row r="50" spans="1:35" s="27" customFormat="1" ht="15">
      <c r="A50" s="393"/>
      <c r="B50" s="394"/>
      <c r="C50" s="394"/>
      <c r="D50" s="395"/>
      <c r="E50" s="396">
        <v>0</v>
      </c>
      <c r="F50" s="339" t="s">
        <v>564</v>
      </c>
      <c r="G50" s="270" t="s">
        <v>46</v>
      </c>
      <c r="H50" s="270">
        <v>3</v>
      </c>
      <c r="I50" s="351">
        <v>100</v>
      </c>
      <c r="J50" s="346">
        <f t="shared" si="7"/>
        <v>300</v>
      </c>
      <c r="K50" s="260" t="s">
        <v>139</v>
      </c>
      <c r="L50" s="12" t="s">
        <v>39</v>
      </c>
      <c r="M50" s="20">
        <v>4</v>
      </c>
      <c r="N50" s="13">
        <v>78</v>
      </c>
      <c r="O50" s="14">
        <f t="shared" si="6"/>
        <v>312</v>
      </c>
      <c r="P50" s="29" t="s">
        <v>216</v>
      </c>
      <c r="Q50" s="16"/>
      <c r="R50" s="17"/>
      <c r="S50" s="18"/>
      <c r="T50" s="56">
        <v>0</v>
      </c>
      <c r="U50" s="86" t="s">
        <v>249</v>
      </c>
      <c r="V50" s="79"/>
      <c r="W50" s="79"/>
      <c r="X50" s="80"/>
      <c r="Y50" s="113">
        <f t="shared" si="1"/>
        <v>0</v>
      </c>
      <c r="Z50" s="144" t="s">
        <v>249</v>
      </c>
      <c r="AA50" s="141"/>
      <c r="AB50" s="192">
        <v>0</v>
      </c>
      <c r="AC50" s="150"/>
      <c r="AD50" s="181">
        <f t="shared" si="2"/>
        <v>0</v>
      </c>
      <c r="AE50" s="227"/>
      <c r="AF50" s="222" t="s">
        <v>46</v>
      </c>
      <c r="AG50" s="228">
        <v>0</v>
      </c>
      <c r="AH50" s="229"/>
      <c r="AI50" s="212">
        <f t="shared" si="3"/>
        <v>0</v>
      </c>
    </row>
    <row r="51" spans="1:35" s="27" customFormat="1" ht="30">
      <c r="A51" s="393"/>
      <c r="B51" s="394"/>
      <c r="C51" s="394"/>
      <c r="D51" s="395"/>
      <c r="E51" s="396">
        <v>0</v>
      </c>
      <c r="F51" s="339" t="s">
        <v>566</v>
      </c>
      <c r="G51" s="270" t="s">
        <v>46</v>
      </c>
      <c r="H51" s="270">
        <v>6</v>
      </c>
      <c r="I51" s="351">
        <v>54.4</v>
      </c>
      <c r="J51" s="346">
        <f>H51*I51+150</f>
        <v>476.4</v>
      </c>
      <c r="K51" s="260" t="s">
        <v>160</v>
      </c>
      <c r="L51" s="12" t="s">
        <v>46</v>
      </c>
      <c r="M51" s="20">
        <v>15</v>
      </c>
      <c r="N51" s="13">
        <v>32</v>
      </c>
      <c r="O51" s="14">
        <f t="shared" si="6"/>
        <v>480</v>
      </c>
      <c r="P51" s="29" t="s">
        <v>215</v>
      </c>
      <c r="Q51" s="16"/>
      <c r="R51" s="17"/>
      <c r="S51" s="18"/>
      <c r="T51" s="56">
        <v>0</v>
      </c>
      <c r="U51" s="86" t="s">
        <v>215</v>
      </c>
      <c r="V51" s="79"/>
      <c r="W51" s="79"/>
      <c r="X51" s="80"/>
      <c r="Y51" s="113">
        <f t="shared" si="1"/>
        <v>0</v>
      </c>
      <c r="Z51" s="144" t="s">
        <v>215</v>
      </c>
      <c r="AA51" s="141"/>
      <c r="AB51" s="192">
        <v>0</v>
      </c>
      <c r="AC51" s="150"/>
      <c r="AD51" s="181">
        <f t="shared" si="2"/>
        <v>0</v>
      </c>
      <c r="AE51" s="227"/>
      <c r="AF51" s="222" t="s">
        <v>46</v>
      </c>
      <c r="AG51" s="228">
        <v>0</v>
      </c>
      <c r="AH51" s="229"/>
      <c r="AI51" s="212">
        <f t="shared" si="3"/>
        <v>0</v>
      </c>
    </row>
    <row r="52" spans="1:35" s="27" customFormat="1" ht="15">
      <c r="A52" s="393"/>
      <c r="B52" s="394"/>
      <c r="C52" s="394"/>
      <c r="D52" s="395"/>
      <c r="E52" s="396">
        <v>0</v>
      </c>
      <c r="F52" s="339" t="s">
        <v>550</v>
      </c>
      <c r="G52" s="270" t="s">
        <v>46</v>
      </c>
      <c r="H52" s="270">
        <v>20</v>
      </c>
      <c r="I52" s="351">
        <v>3.5</v>
      </c>
      <c r="J52" s="346">
        <f t="shared" si="7"/>
        <v>70</v>
      </c>
      <c r="K52" s="260" t="s">
        <v>140</v>
      </c>
      <c r="L52" s="12" t="s">
        <v>46</v>
      </c>
      <c r="M52" s="20">
        <v>12</v>
      </c>
      <c r="N52" s="13">
        <v>17</v>
      </c>
      <c r="O52" s="14">
        <f t="shared" si="6"/>
        <v>204</v>
      </c>
      <c r="P52" s="29" t="s">
        <v>217</v>
      </c>
      <c r="Q52" s="16"/>
      <c r="R52" s="17"/>
      <c r="S52" s="18"/>
      <c r="T52" s="56">
        <v>0</v>
      </c>
      <c r="U52" s="86" t="s">
        <v>243</v>
      </c>
      <c r="V52" s="79"/>
      <c r="W52" s="79"/>
      <c r="X52" s="80"/>
      <c r="Y52" s="113">
        <f t="shared" si="1"/>
        <v>0</v>
      </c>
      <c r="Z52" s="144" t="s">
        <v>243</v>
      </c>
      <c r="AA52" s="141"/>
      <c r="AB52" s="192">
        <v>0</v>
      </c>
      <c r="AC52" s="150"/>
      <c r="AD52" s="181">
        <f t="shared" si="2"/>
        <v>0</v>
      </c>
      <c r="AE52" s="227"/>
      <c r="AF52" s="222" t="s">
        <v>46</v>
      </c>
      <c r="AG52" s="228">
        <v>0</v>
      </c>
      <c r="AH52" s="229"/>
      <c r="AI52" s="212">
        <f t="shared" si="3"/>
        <v>0</v>
      </c>
    </row>
    <row r="53" spans="1:35" s="27" customFormat="1" ht="30">
      <c r="A53" s="393"/>
      <c r="B53" s="394"/>
      <c r="C53" s="394"/>
      <c r="D53" s="395"/>
      <c r="E53" s="396">
        <v>0</v>
      </c>
      <c r="F53" s="339" t="s">
        <v>565</v>
      </c>
      <c r="G53" s="270" t="s">
        <v>46</v>
      </c>
      <c r="H53" s="270">
        <v>1</v>
      </c>
      <c r="I53" s="351">
        <v>354</v>
      </c>
      <c r="J53" s="346">
        <f t="shared" si="7"/>
        <v>354</v>
      </c>
      <c r="K53" s="260" t="s">
        <v>250</v>
      </c>
      <c r="L53" s="12"/>
      <c r="M53" s="20"/>
      <c r="N53" s="13"/>
      <c r="O53" s="14">
        <v>0</v>
      </c>
      <c r="P53" s="69" t="s">
        <v>250</v>
      </c>
      <c r="Q53" s="65"/>
      <c r="R53" s="66"/>
      <c r="S53" s="67"/>
      <c r="T53" s="68">
        <v>0</v>
      </c>
      <c r="U53" s="87" t="s">
        <v>250</v>
      </c>
      <c r="V53" s="81" t="s">
        <v>46</v>
      </c>
      <c r="W53" s="81">
        <v>0</v>
      </c>
      <c r="X53" s="82">
        <v>4500</v>
      </c>
      <c r="Y53" s="114">
        <v>0</v>
      </c>
      <c r="Z53" s="144" t="s">
        <v>250</v>
      </c>
      <c r="AA53" s="141"/>
      <c r="AB53" s="192">
        <v>0</v>
      </c>
      <c r="AC53" s="150"/>
      <c r="AD53" s="181">
        <f t="shared" si="2"/>
        <v>0</v>
      </c>
      <c r="AE53" s="227"/>
      <c r="AF53" s="222" t="s">
        <v>46</v>
      </c>
      <c r="AG53" s="228">
        <v>0</v>
      </c>
      <c r="AH53" s="229"/>
      <c r="AI53" s="212">
        <f t="shared" si="3"/>
        <v>0</v>
      </c>
    </row>
    <row r="54" spans="1:35" s="238" customFormat="1" ht="16.5" thickBot="1">
      <c r="A54" s="480" t="s">
        <v>458</v>
      </c>
      <c r="B54" s="481"/>
      <c r="C54" s="481"/>
      <c r="D54" s="482"/>
      <c r="E54" s="383">
        <v>0</v>
      </c>
      <c r="F54" s="504" t="s">
        <v>469</v>
      </c>
      <c r="G54" s="505"/>
      <c r="H54" s="505"/>
      <c r="I54" s="505"/>
      <c r="J54" s="341">
        <f>SUM(J41:J53)</f>
        <v>22053.100000000002</v>
      </c>
      <c r="K54" s="432" t="s">
        <v>478</v>
      </c>
      <c r="L54" s="432"/>
      <c r="M54" s="432"/>
      <c r="N54" s="433"/>
      <c r="O54" s="233">
        <f>SUM(O41:O52)</f>
        <v>14560</v>
      </c>
      <c r="P54" s="434" t="s">
        <v>488</v>
      </c>
      <c r="Q54" s="435"/>
      <c r="R54" s="435"/>
      <c r="S54" s="436"/>
      <c r="T54" s="234">
        <f>SUM(T41:T53)</f>
        <v>4000</v>
      </c>
      <c r="U54" s="437" t="s">
        <v>498</v>
      </c>
      <c r="V54" s="438"/>
      <c r="W54" s="438"/>
      <c r="X54" s="439"/>
      <c r="Y54" s="235">
        <f>SUM(Y41:Y52)</f>
        <v>4200</v>
      </c>
      <c r="Z54" s="440" t="s">
        <v>507</v>
      </c>
      <c r="AA54" s="441"/>
      <c r="AB54" s="441"/>
      <c r="AC54" s="442"/>
      <c r="AD54" s="236">
        <f>SUM(AD41:AD53)</f>
        <v>5220</v>
      </c>
      <c r="AE54" s="443" t="s">
        <v>516</v>
      </c>
      <c r="AF54" s="444"/>
      <c r="AG54" s="444"/>
      <c r="AH54" s="445"/>
      <c r="AI54" s="237">
        <f>SUM(AI41:AI53)</f>
        <v>1670</v>
      </c>
    </row>
    <row r="55" spans="1:35" ht="60">
      <c r="A55" s="378"/>
      <c r="B55" s="379"/>
      <c r="C55" s="379"/>
      <c r="D55" s="380"/>
      <c r="E55" s="384">
        <v>0</v>
      </c>
      <c r="F55" s="353"/>
      <c r="G55" s="354"/>
      <c r="H55" s="354"/>
      <c r="I55" s="355"/>
      <c r="J55" s="356">
        <f>I55*H55</f>
        <v>0</v>
      </c>
      <c r="K55" s="259" t="s">
        <v>147</v>
      </c>
      <c r="L55" s="2" t="s">
        <v>46</v>
      </c>
      <c r="M55" s="195">
        <v>30</v>
      </c>
      <c r="N55" s="3">
        <v>165</v>
      </c>
      <c r="O55" s="40">
        <f>N55*M55</f>
        <v>4950</v>
      </c>
      <c r="P55" s="5" t="s">
        <v>170</v>
      </c>
      <c r="Q55" s="6"/>
      <c r="R55" s="7">
        <v>2</v>
      </c>
      <c r="S55" s="8">
        <v>5900</v>
      </c>
      <c r="T55" s="55">
        <f>S55*R55</f>
        <v>11800</v>
      </c>
      <c r="U55" s="83" t="s">
        <v>380</v>
      </c>
      <c r="V55" s="84" t="s">
        <v>46</v>
      </c>
      <c r="W55" s="84">
        <v>38</v>
      </c>
      <c r="X55" s="85">
        <v>150</v>
      </c>
      <c r="Y55" s="115">
        <f t="shared" si="1"/>
        <v>5700</v>
      </c>
      <c r="Z55" s="132" t="s">
        <v>79</v>
      </c>
      <c r="AA55" s="133" t="s">
        <v>46</v>
      </c>
      <c r="AB55" s="187">
        <v>13</v>
      </c>
      <c r="AC55" s="145">
        <v>260</v>
      </c>
      <c r="AD55" s="180">
        <f t="shared" si="2"/>
        <v>3380</v>
      </c>
      <c r="AE55" s="216" t="s">
        <v>364</v>
      </c>
      <c r="AF55" s="217" t="s">
        <v>46</v>
      </c>
      <c r="AG55" s="217">
        <v>2</v>
      </c>
      <c r="AH55" s="219">
        <v>2150</v>
      </c>
      <c r="AI55" s="220">
        <f t="shared" si="3"/>
        <v>4300</v>
      </c>
    </row>
    <row r="56" spans="1:35" ht="30">
      <c r="A56" s="373"/>
      <c r="B56" s="374"/>
      <c r="C56" s="374"/>
      <c r="D56" s="375"/>
      <c r="E56" s="376">
        <v>0</v>
      </c>
      <c r="F56" s="335"/>
      <c r="G56" s="268"/>
      <c r="H56" s="268"/>
      <c r="I56" s="347"/>
      <c r="J56" s="356">
        <f>I56*H56</f>
        <v>0</v>
      </c>
      <c r="K56" s="260" t="s">
        <v>148</v>
      </c>
      <c r="L56" s="12" t="s">
        <v>46</v>
      </c>
      <c r="M56" s="20">
        <v>15</v>
      </c>
      <c r="N56" s="13">
        <v>310</v>
      </c>
      <c r="O56" s="41">
        <f>N56*M56</f>
        <v>4650</v>
      </c>
      <c r="P56" s="15" t="s">
        <v>306</v>
      </c>
      <c r="Q56" s="17"/>
      <c r="R56" s="17"/>
      <c r="S56" s="18"/>
      <c r="T56" s="56">
        <v>0</v>
      </c>
      <c r="U56" s="86" t="s">
        <v>224</v>
      </c>
      <c r="V56" s="77" t="s">
        <v>46</v>
      </c>
      <c r="W56" s="77">
        <v>2</v>
      </c>
      <c r="X56" s="78">
        <v>1730</v>
      </c>
      <c r="Y56" s="113">
        <f t="shared" si="1"/>
        <v>3460</v>
      </c>
      <c r="Z56" s="134" t="s">
        <v>45</v>
      </c>
      <c r="AA56" s="135" t="s">
        <v>46</v>
      </c>
      <c r="AB56" s="188">
        <v>3</v>
      </c>
      <c r="AC56" s="146">
        <v>400</v>
      </c>
      <c r="AD56" s="181">
        <f t="shared" si="2"/>
        <v>1200</v>
      </c>
      <c r="AE56" s="213"/>
      <c r="AF56" s="209"/>
      <c r="AG56" s="209"/>
      <c r="AH56" s="214"/>
      <c r="AI56" s="212">
        <f t="shared" si="3"/>
        <v>0</v>
      </c>
    </row>
    <row r="57" spans="1:35" ht="15">
      <c r="A57" s="373"/>
      <c r="B57" s="374"/>
      <c r="C57" s="374"/>
      <c r="D57" s="375"/>
      <c r="E57" s="376">
        <v>0</v>
      </c>
      <c r="F57" s="335" t="s">
        <v>554</v>
      </c>
      <c r="G57" s="268" t="s">
        <v>46</v>
      </c>
      <c r="H57" s="268">
        <v>2</v>
      </c>
      <c r="I57" s="347">
        <v>1150</v>
      </c>
      <c r="J57" s="356">
        <f>I57*H57</f>
        <v>2300</v>
      </c>
      <c r="K57" s="260" t="s">
        <v>164</v>
      </c>
      <c r="L57" s="12" t="s">
        <v>46</v>
      </c>
      <c r="M57" s="20">
        <v>1</v>
      </c>
      <c r="N57" s="13">
        <v>1150</v>
      </c>
      <c r="O57" s="41">
        <f>N57*M57</f>
        <v>1150</v>
      </c>
      <c r="P57" s="15" t="s">
        <v>307</v>
      </c>
      <c r="Q57" s="17"/>
      <c r="R57" s="17"/>
      <c r="S57" s="18"/>
      <c r="T57" s="56">
        <v>0</v>
      </c>
      <c r="U57" s="86" t="s">
        <v>225</v>
      </c>
      <c r="V57" s="77" t="s">
        <v>46</v>
      </c>
      <c r="W57" s="77">
        <v>0</v>
      </c>
      <c r="X57" s="78">
        <v>650</v>
      </c>
      <c r="Y57" s="113">
        <f t="shared" si="1"/>
        <v>0</v>
      </c>
      <c r="Z57" s="143" t="s">
        <v>298</v>
      </c>
      <c r="AA57" s="135" t="s">
        <v>46</v>
      </c>
      <c r="AB57" s="188">
        <v>2</v>
      </c>
      <c r="AC57" s="146">
        <v>1600</v>
      </c>
      <c r="AD57" s="181">
        <f>AC57*AB57</f>
        <v>3200</v>
      </c>
      <c r="AE57" s="213"/>
      <c r="AF57" s="209"/>
      <c r="AG57" s="209"/>
      <c r="AH57" s="214"/>
      <c r="AI57" s="212">
        <f t="shared" si="3"/>
        <v>0</v>
      </c>
    </row>
    <row r="58" spans="1:35" ht="15">
      <c r="A58" s="373"/>
      <c r="B58" s="374"/>
      <c r="C58" s="374"/>
      <c r="D58" s="375"/>
      <c r="E58" s="376">
        <v>0</v>
      </c>
      <c r="F58" s="335"/>
      <c r="G58" s="268"/>
      <c r="H58" s="268"/>
      <c r="I58" s="347"/>
      <c r="J58" s="356">
        <f>I58*H58</f>
        <v>0</v>
      </c>
      <c r="K58" s="267" t="s">
        <v>313</v>
      </c>
      <c r="L58" s="62"/>
      <c r="M58" s="103"/>
      <c r="N58" s="63"/>
      <c r="O58" s="129">
        <v>0</v>
      </c>
      <c r="P58" s="64" t="s">
        <v>313</v>
      </c>
      <c r="Q58" s="66"/>
      <c r="R58" s="66"/>
      <c r="S58" s="67"/>
      <c r="T58" s="68">
        <v>0</v>
      </c>
      <c r="U58" s="87" t="s">
        <v>313</v>
      </c>
      <c r="V58" s="94"/>
      <c r="W58" s="94"/>
      <c r="X58" s="95"/>
      <c r="Y58" s="114">
        <v>0</v>
      </c>
      <c r="Z58" s="143" t="s">
        <v>312</v>
      </c>
      <c r="AA58" s="135" t="s">
        <v>46</v>
      </c>
      <c r="AB58" s="188">
        <v>2</v>
      </c>
      <c r="AC58" s="146">
        <v>3000</v>
      </c>
      <c r="AD58" s="181">
        <f>AC58*AB58</f>
        <v>6000</v>
      </c>
      <c r="AE58" s="213"/>
      <c r="AF58" s="209"/>
      <c r="AG58" s="209"/>
      <c r="AH58" s="214"/>
      <c r="AI58" s="212">
        <f t="shared" si="3"/>
        <v>0</v>
      </c>
    </row>
    <row r="59" spans="1:35" s="238" customFormat="1" ht="16.5" thickBot="1">
      <c r="A59" s="480" t="s">
        <v>457</v>
      </c>
      <c r="B59" s="481"/>
      <c r="C59" s="481"/>
      <c r="D59" s="482"/>
      <c r="E59" s="377">
        <v>0</v>
      </c>
      <c r="F59" s="501" t="s">
        <v>470</v>
      </c>
      <c r="G59" s="502"/>
      <c r="H59" s="502"/>
      <c r="I59" s="503"/>
      <c r="J59" s="352">
        <f>SUM(J55:J57)</f>
        <v>2300</v>
      </c>
      <c r="K59" s="432" t="s">
        <v>479</v>
      </c>
      <c r="L59" s="432"/>
      <c r="M59" s="432"/>
      <c r="N59" s="433"/>
      <c r="O59" s="242">
        <f>SUM(O55:O57)</f>
        <v>10750</v>
      </c>
      <c r="P59" s="434" t="s">
        <v>489</v>
      </c>
      <c r="Q59" s="435"/>
      <c r="R59" s="435"/>
      <c r="S59" s="436"/>
      <c r="T59" s="234">
        <f>SUM(T55:T56)</f>
        <v>11800</v>
      </c>
      <c r="U59" s="477" t="s">
        <v>499</v>
      </c>
      <c r="V59" s="478"/>
      <c r="W59" s="478"/>
      <c r="X59" s="479"/>
      <c r="Y59" s="235">
        <f>SUM(Y55:Y57)</f>
        <v>9160</v>
      </c>
      <c r="Z59" s="440" t="s">
        <v>508</v>
      </c>
      <c r="AA59" s="441"/>
      <c r="AB59" s="441"/>
      <c r="AC59" s="442"/>
      <c r="AD59" s="236">
        <f>SUM(AD55:AD58)</f>
        <v>13780</v>
      </c>
      <c r="AE59" s="443" t="s">
        <v>517</v>
      </c>
      <c r="AF59" s="444"/>
      <c r="AG59" s="444"/>
      <c r="AH59" s="445"/>
      <c r="AI59" s="237">
        <f>SUM(AI55:AI58)</f>
        <v>4300</v>
      </c>
    </row>
    <row r="60" spans="1:35" ht="30">
      <c r="A60" s="397"/>
      <c r="B60" s="398"/>
      <c r="C60" s="398"/>
      <c r="D60" s="399"/>
      <c r="E60" s="400">
        <v>0</v>
      </c>
      <c r="F60" s="336"/>
      <c r="G60" s="333"/>
      <c r="H60" s="333"/>
      <c r="I60" s="348"/>
      <c r="J60" s="342">
        <f>H60*I60</f>
        <v>0</v>
      </c>
      <c r="K60" s="259" t="s">
        <v>149</v>
      </c>
      <c r="L60" s="2" t="s">
        <v>46</v>
      </c>
      <c r="M60" s="195">
        <v>2</v>
      </c>
      <c r="N60" s="3">
        <v>320</v>
      </c>
      <c r="O60" s="40">
        <f>N60*M60</f>
        <v>640</v>
      </c>
      <c r="P60" s="71" t="s">
        <v>214</v>
      </c>
      <c r="Q60" s="7"/>
      <c r="R60" s="7"/>
      <c r="S60" s="8"/>
      <c r="T60" s="9">
        <v>0</v>
      </c>
      <c r="U60" s="90" t="s">
        <v>214</v>
      </c>
      <c r="V60" s="84"/>
      <c r="W60" s="84"/>
      <c r="X60" s="85"/>
      <c r="Y60" s="115">
        <f t="shared" si="1"/>
        <v>0</v>
      </c>
      <c r="Z60" s="132"/>
      <c r="AA60" s="133"/>
      <c r="AB60" s="187"/>
      <c r="AC60" s="145"/>
      <c r="AD60" s="180">
        <f t="shared" si="2"/>
        <v>0</v>
      </c>
      <c r="AE60" s="216" t="s">
        <v>372</v>
      </c>
      <c r="AF60" s="217" t="s">
        <v>46</v>
      </c>
      <c r="AG60" s="217">
        <v>1</v>
      </c>
      <c r="AH60" s="219">
        <v>1830</v>
      </c>
      <c r="AI60" s="220">
        <f t="shared" si="3"/>
        <v>1830</v>
      </c>
    </row>
    <row r="61" spans="1:35" ht="30">
      <c r="A61" s="373"/>
      <c r="B61" s="374"/>
      <c r="C61" s="374"/>
      <c r="D61" s="375"/>
      <c r="E61" s="382">
        <v>0</v>
      </c>
      <c r="F61" s="335" t="s">
        <v>562</v>
      </c>
      <c r="G61" s="268" t="s">
        <v>46</v>
      </c>
      <c r="H61" s="268">
        <v>2</v>
      </c>
      <c r="I61" s="347">
        <v>250</v>
      </c>
      <c r="J61" s="340">
        <f>H61*I61</f>
        <v>500</v>
      </c>
      <c r="K61" s="260" t="s">
        <v>150</v>
      </c>
      <c r="L61" s="12" t="s">
        <v>46</v>
      </c>
      <c r="M61" s="20">
        <v>1</v>
      </c>
      <c r="N61" s="13">
        <v>250</v>
      </c>
      <c r="O61" s="41">
        <f>N61*M61</f>
        <v>250</v>
      </c>
      <c r="P61" s="72" t="s">
        <v>213</v>
      </c>
      <c r="Q61" s="42"/>
      <c r="R61" s="17"/>
      <c r="S61" s="18"/>
      <c r="T61" s="19">
        <v>0</v>
      </c>
      <c r="U61" s="91" t="s">
        <v>213</v>
      </c>
      <c r="V61" s="77"/>
      <c r="W61" s="77"/>
      <c r="X61" s="78"/>
      <c r="Y61" s="113">
        <f t="shared" si="1"/>
        <v>0</v>
      </c>
      <c r="Z61" s="134"/>
      <c r="AA61" s="135"/>
      <c r="AB61" s="188"/>
      <c r="AC61" s="146"/>
      <c r="AD61" s="181">
        <f t="shared" si="2"/>
        <v>0</v>
      </c>
      <c r="AE61" s="213"/>
      <c r="AF61" s="209"/>
      <c r="AG61" s="209"/>
      <c r="AH61" s="214"/>
      <c r="AI61" s="212">
        <f t="shared" si="3"/>
        <v>0</v>
      </c>
    </row>
    <row r="62" spans="1:35" ht="30">
      <c r="A62" s="373"/>
      <c r="B62" s="374"/>
      <c r="C62" s="374"/>
      <c r="D62" s="375"/>
      <c r="E62" s="382">
        <v>0</v>
      </c>
      <c r="F62" s="335" t="s">
        <v>563</v>
      </c>
      <c r="G62" s="268" t="s">
        <v>46</v>
      </c>
      <c r="H62" s="268">
        <v>1</v>
      </c>
      <c r="I62" s="347">
        <v>123</v>
      </c>
      <c r="J62" s="340">
        <f>H62*I62</f>
        <v>123</v>
      </c>
      <c r="K62" s="260" t="s">
        <v>151</v>
      </c>
      <c r="L62" s="12" t="s">
        <v>46</v>
      </c>
      <c r="M62" s="20">
        <v>1</v>
      </c>
      <c r="N62" s="13">
        <v>123</v>
      </c>
      <c r="O62" s="41">
        <f>N62*M62</f>
        <v>123</v>
      </c>
      <c r="P62" s="72" t="s">
        <v>212</v>
      </c>
      <c r="Q62" s="17"/>
      <c r="R62" s="17"/>
      <c r="S62" s="18"/>
      <c r="T62" s="19">
        <v>0</v>
      </c>
      <c r="U62" s="91" t="s">
        <v>212</v>
      </c>
      <c r="V62" s="77"/>
      <c r="W62" s="77"/>
      <c r="X62" s="78"/>
      <c r="Y62" s="113">
        <f t="shared" si="1"/>
        <v>0</v>
      </c>
      <c r="Z62" s="134"/>
      <c r="AA62" s="135"/>
      <c r="AB62" s="188"/>
      <c r="AC62" s="146"/>
      <c r="AD62" s="181">
        <f t="shared" si="2"/>
        <v>0</v>
      </c>
      <c r="AE62" s="213"/>
      <c r="AF62" s="209"/>
      <c r="AG62" s="209"/>
      <c r="AH62" s="214"/>
      <c r="AI62" s="212">
        <f t="shared" si="3"/>
        <v>0</v>
      </c>
    </row>
    <row r="63" spans="1:35" ht="15">
      <c r="A63" s="373"/>
      <c r="B63" s="374"/>
      <c r="C63" s="374"/>
      <c r="D63" s="375"/>
      <c r="E63" s="382">
        <v>0</v>
      </c>
      <c r="F63" s="335"/>
      <c r="G63" s="268"/>
      <c r="H63" s="268"/>
      <c r="I63" s="347"/>
      <c r="J63" s="340">
        <f>H63*I63</f>
        <v>0</v>
      </c>
      <c r="K63" s="260" t="s">
        <v>162</v>
      </c>
      <c r="L63" s="12" t="s">
        <v>39</v>
      </c>
      <c r="M63" s="20">
        <v>2</v>
      </c>
      <c r="N63" s="13">
        <v>13</v>
      </c>
      <c r="O63" s="41">
        <f>N63*M63</f>
        <v>26</v>
      </c>
      <c r="P63" s="72" t="s">
        <v>211</v>
      </c>
      <c r="Q63" s="17"/>
      <c r="R63" s="17"/>
      <c r="S63" s="18"/>
      <c r="T63" s="19">
        <v>0</v>
      </c>
      <c r="U63" s="91" t="s">
        <v>211</v>
      </c>
      <c r="V63" s="77"/>
      <c r="W63" s="77"/>
      <c r="X63" s="78"/>
      <c r="Y63" s="113">
        <f t="shared" si="1"/>
        <v>0</v>
      </c>
      <c r="Z63" s="134"/>
      <c r="AA63" s="135"/>
      <c r="AB63" s="188"/>
      <c r="AC63" s="146"/>
      <c r="AD63" s="181">
        <f t="shared" si="2"/>
        <v>0</v>
      </c>
      <c r="AE63" s="213"/>
      <c r="AF63" s="209"/>
      <c r="AG63" s="209"/>
      <c r="AH63" s="214"/>
      <c r="AI63" s="212">
        <f t="shared" si="3"/>
        <v>0</v>
      </c>
    </row>
    <row r="64" spans="1:35" ht="30">
      <c r="A64" s="373"/>
      <c r="B64" s="374"/>
      <c r="C64" s="374"/>
      <c r="D64" s="375"/>
      <c r="E64" s="382">
        <v>0</v>
      </c>
      <c r="F64" s="335"/>
      <c r="G64" s="268"/>
      <c r="H64" s="268"/>
      <c r="I64" s="347"/>
      <c r="J64" s="340">
        <f>H64*I64</f>
        <v>0</v>
      </c>
      <c r="K64" s="260" t="s">
        <v>163</v>
      </c>
      <c r="L64" s="12" t="s">
        <v>39</v>
      </c>
      <c r="M64" s="20">
        <v>35</v>
      </c>
      <c r="N64" s="13">
        <v>5</v>
      </c>
      <c r="O64" s="41">
        <f>N64*M64</f>
        <v>175</v>
      </c>
      <c r="P64" s="72" t="s">
        <v>210</v>
      </c>
      <c r="Q64" s="17"/>
      <c r="R64" s="17"/>
      <c r="S64" s="18"/>
      <c r="T64" s="19">
        <v>0</v>
      </c>
      <c r="U64" s="91" t="s">
        <v>210</v>
      </c>
      <c r="V64" s="77"/>
      <c r="W64" s="77"/>
      <c r="X64" s="78"/>
      <c r="Y64" s="113">
        <f t="shared" si="1"/>
        <v>0</v>
      </c>
      <c r="Z64" s="134"/>
      <c r="AA64" s="135"/>
      <c r="AB64" s="188"/>
      <c r="AC64" s="146"/>
      <c r="AD64" s="181">
        <f t="shared" si="2"/>
        <v>0</v>
      </c>
      <c r="AE64" s="213"/>
      <c r="AF64" s="209"/>
      <c r="AG64" s="209"/>
      <c r="AH64" s="214"/>
      <c r="AI64" s="212">
        <f t="shared" si="3"/>
        <v>0</v>
      </c>
    </row>
    <row r="65" spans="1:35" s="238" customFormat="1" ht="16.5" thickBot="1">
      <c r="A65" s="481" t="s">
        <v>526</v>
      </c>
      <c r="B65" s="481"/>
      <c r="C65" s="481"/>
      <c r="D65" s="482"/>
      <c r="E65" s="359">
        <v>0</v>
      </c>
      <c r="F65" s="504" t="s">
        <v>525</v>
      </c>
      <c r="G65" s="505"/>
      <c r="H65" s="505"/>
      <c r="I65" s="505"/>
      <c r="J65" s="341">
        <f>SUM(J60:J64)</f>
        <v>623</v>
      </c>
      <c r="K65" s="432" t="s">
        <v>480</v>
      </c>
      <c r="L65" s="432"/>
      <c r="M65" s="432"/>
      <c r="N65" s="433"/>
      <c r="O65" s="242">
        <f>SUM(O60:O64)</f>
        <v>1214</v>
      </c>
      <c r="P65" s="434" t="s">
        <v>490</v>
      </c>
      <c r="Q65" s="435"/>
      <c r="R65" s="435"/>
      <c r="S65" s="436"/>
      <c r="T65" s="243">
        <v>0</v>
      </c>
      <c r="U65" s="437" t="s">
        <v>500</v>
      </c>
      <c r="V65" s="438"/>
      <c r="W65" s="438"/>
      <c r="X65" s="439"/>
      <c r="Y65" s="240">
        <f>SUM(Y60:Y64)</f>
        <v>0</v>
      </c>
      <c r="Z65" s="440" t="s">
        <v>509</v>
      </c>
      <c r="AA65" s="441"/>
      <c r="AB65" s="441"/>
      <c r="AC65" s="442"/>
      <c r="AD65" s="244">
        <f>SUM(AD60:AD64)</f>
        <v>0</v>
      </c>
      <c r="AE65" s="443" t="s">
        <v>518</v>
      </c>
      <c r="AF65" s="444"/>
      <c r="AG65" s="444"/>
      <c r="AH65" s="445"/>
      <c r="AI65" s="237">
        <f>SUM(AI60:AI64)</f>
        <v>1830</v>
      </c>
    </row>
    <row r="66" spans="1:38" s="313" customFormat="1" ht="19.5" thickBot="1">
      <c r="A66" s="492" t="s">
        <v>445</v>
      </c>
      <c r="B66" s="493"/>
      <c r="C66" s="493"/>
      <c r="D66" s="493"/>
      <c r="E66" s="494"/>
      <c r="F66" s="495" t="s">
        <v>444</v>
      </c>
      <c r="G66" s="496"/>
      <c r="H66" s="496"/>
      <c r="I66" s="496"/>
      <c r="J66" s="497"/>
      <c r="K66" s="446" t="s">
        <v>296</v>
      </c>
      <c r="L66" s="447"/>
      <c r="M66" s="447"/>
      <c r="N66" s="447"/>
      <c r="O66" s="448"/>
      <c r="P66" s="449" t="s">
        <v>295</v>
      </c>
      <c r="Q66" s="450"/>
      <c r="R66" s="450"/>
      <c r="S66" s="450"/>
      <c r="T66" s="451"/>
      <c r="U66" s="458" t="s">
        <v>294</v>
      </c>
      <c r="V66" s="459"/>
      <c r="W66" s="459"/>
      <c r="X66" s="459"/>
      <c r="Y66" s="459"/>
      <c r="Z66" s="423" t="s">
        <v>293</v>
      </c>
      <c r="AA66" s="424"/>
      <c r="AB66" s="424"/>
      <c r="AC66" s="424"/>
      <c r="AD66" s="425"/>
      <c r="AE66" s="429" t="s">
        <v>354</v>
      </c>
      <c r="AF66" s="430"/>
      <c r="AG66" s="430"/>
      <c r="AH66" s="430"/>
      <c r="AI66" s="431"/>
      <c r="AL66" s="314"/>
    </row>
    <row r="67" spans="1:38" ht="90">
      <c r="A67" s="378" t="s">
        <v>443</v>
      </c>
      <c r="B67" s="379" t="s">
        <v>46</v>
      </c>
      <c r="C67" s="379">
        <v>2</v>
      </c>
      <c r="D67" s="380">
        <v>10000</v>
      </c>
      <c r="E67" s="384">
        <f>D67*C67</f>
        <v>20000</v>
      </c>
      <c r="F67" s="401" t="s">
        <v>584</v>
      </c>
      <c r="G67" s="354"/>
      <c r="H67" s="354"/>
      <c r="I67" s="355"/>
      <c r="J67" s="356"/>
      <c r="K67" s="264" t="s">
        <v>175</v>
      </c>
      <c r="L67" s="43" t="s">
        <v>173</v>
      </c>
      <c r="M67" s="197">
        <v>2</v>
      </c>
      <c r="N67" s="44">
        <v>8500</v>
      </c>
      <c r="O67" s="52">
        <f>M67*N67</f>
        <v>17000</v>
      </c>
      <c r="P67" s="53" t="s">
        <v>192</v>
      </c>
      <c r="Q67" s="46" t="s">
        <v>46</v>
      </c>
      <c r="R67" s="46">
        <v>2</v>
      </c>
      <c r="S67" s="47">
        <v>8600</v>
      </c>
      <c r="T67" s="54">
        <f>R67*S67</f>
        <v>17200</v>
      </c>
      <c r="U67" s="83" t="s">
        <v>236</v>
      </c>
      <c r="V67" s="84" t="s">
        <v>46</v>
      </c>
      <c r="W67" s="84">
        <v>2</v>
      </c>
      <c r="X67" s="85">
        <v>12700</v>
      </c>
      <c r="Y67" s="115">
        <f t="shared" si="1"/>
        <v>25400</v>
      </c>
      <c r="Z67" s="153" t="s">
        <v>277</v>
      </c>
      <c r="AA67" s="154" t="s">
        <v>46</v>
      </c>
      <c r="AB67" s="193">
        <v>2</v>
      </c>
      <c r="AC67" s="155">
        <v>8500</v>
      </c>
      <c r="AD67" s="185">
        <f t="shared" si="2"/>
        <v>17000</v>
      </c>
      <c r="AE67" s="208" t="s">
        <v>355</v>
      </c>
      <c r="AF67" s="210" t="s">
        <v>46</v>
      </c>
      <c r="AG67" s="210">
        <v>2</v>
      </c>
      <c r="AH67" s="211">
        <v>12000</v>
      </c>
      <c r="AI67" s="212">
        <f aca="true" t="shared" si="8" ref="AI67:AI96">AH67*AG67</f>
        <v>24000</v>
      </c>
      <c r="AL67" s="51"/>
    </row>
    <row r="68" spans="1:35" ht="60">
      <c r="A68" s="373" t="s">
        <v>447</v>
      </c>
      <c r="B68" s="374" t="s">
        <v>46</v>
      </c>
      <c r="C68" s="374">
        <v>2</v>
      </c>
      <c r="D68" s="375">
        <v>12000</v>
      </c>
      <c r="E68" s="376">
        <f aca="true" t="shared" si="9" ref="E68:E94">D68*C68</f>
        <v>24000</v>
      </c>
      <c r="F68" s="335"/>
      <c r="G68" s="268"/>
      <c r="H68" s="268"/>
      <c r="I68" s="347"/>
      <c r="J68" s="340"/>
      <c r="K68" s="260"/>
      <c r="L68" s="12"/>
      <c r="M68" s="20"/>
      <c r="N68" s="13"/>
      <c r="O68" s="52">
        <v>0</v>
      </c>
      <c r="P68" s="15" t="s">
        <v>193</v>
      </c>
      <c r="Q68" s="17" t="s">
        <v>46</v>
      </c>
      <c r="R68" s="17">
        <v>2</v>
      </c>
      <c r="S68" s="18">
        <v>7900</v>
      </c>
      <c r="T68" s="19">
        <f aca="true" t="shared" si="10" ref="T68:T96">R68*S68</f>
        <v>15800</v>
      </c>
      <c r="U68" s="86"/>
      <c r="V68" s="77"/>
      <c r="W68" s="77">
        <v>0</v>
      </c>
      <c r="X68" s="78"/>
      <c r="Y68" s="113">
        <f t="shared" si="1"/>
        <v>0</v>
      </c>
      <c r="Z68" s="136" t="s">
        <v>297</v>
      </c>
      <c r="AA68" s="137" t="s">
        <v>46</v>
      </c>
      <c r="AB68" s="190">
        <v>2</v>
      </c>
      <c r="AC68" s="149">
        <v>8500</v>
      </c>
      <c r="AD68" s="184">
        <f t="shared" si="2"/>
        <v>17000</v>
      </c>
      <c r="AE68" s="213" t="s">
        <v>361</v>
      </c>
      <c r="AF68" s="209" t="s">
        <v>46</v>
      </c>
      <c r="AG68" s="209">
        <v>2</v>
      </c>
      <c r="AH68" s="214">
        <v>1470</v>
      </c>
      <c r="AI68" s="212">
        <f t="shared" si="8"/>
        <v>2940</v>
      </c>
    </row>
    <row r="69" spans="1:35" ht="30">
      <c r="A69" s="373" t="s">
        <v>448</v>
      </c>
      <c r="B69" s="374" t="s">
        <v>46</v>
      </c>
      <c r="C69" s="374">
        <v>2</v>
      </c>
      <c r="D69" s="375">
        <v>800</v>
      </c>
      <c r="E69" s="376">
        <f t="shared" si="9"/>
        <v>1600</v>
      </c>
      <c r="F69" s="335"/>
      <c r="G69" s="268"/>
      <c r="H69" s="268"/>
      <c r="I69" s="347"/>
      <c r="J69" s="340"/>
      <c r="K69" s="260" t="s">
        <v>189</v>
      </c>
      <c r="L69" s="12" t="s">
        <v>173</v>
      </c>
      <c r="M69" s="20">
        <v>2</v>
      </c>
      <c r="N69" s="13">
        <v>1500</v>
      </c>
      <c r="O69" s="52">
        <f aca="true" t="shared" si="11" ref="O69:O96">M69*N69</f>
        <v>3000</v>
      </c>
      <c r="P69" s="100" t="s">
        <v>194</v>
      </c>
      <c r="Q69" s="17" t="s">
        <v>46</v>
      </c>
      <c r="R69" s="17">
        <v>2</v>
      </c>
      <c r="S69" s="18">
        <v>1700</v>
      </c>
      <c r="T69" s="19">
        <f t="shared" si="10"/>
        <v>3400</v>
      </c>
      <c r="U69" s="86" t="s">
        <v>30</v>
      </c>
      <c r="V69" s="77" t="s">
        <v>46</v>
      </c>
      <c r="W69" s="77">
        <v>2</v>
      </c>
      <c r="X69" s="78">
        <v>1900</v>
      </c>
      <c r="Y69" s="113">
        <f t="shared" si="1"/>
        <v>3800</v>
      </c>
      <c r="Z69" s="136" t="s">
        <v>320</v>
      </c>
      <c r="AA69" s="137" t="s">
        <v>46</v>
      </c>
      <c r="AB69" s="190">
        <v>0</v>
      </c>
      <c r="AC69" s="149">
        <v>900</v>
      </c>
      <c r="AD69" s="184">
        <f t="shared" si="2"/>
        <v>0</v>
      </c>
      <c r="AE69" s="213"/>
      <c r="AF69" s="209" t="s">
        <v>46</v>
      </c>
      <c r="AG69" s="209"/>
      <c r="AH69" s="214"/>
      <c r="AI69" s="212">
        <f t="shared" si="8"/>
        <v>0</v>
      </c>
    </row>
    <row r="70" spans="1:38" ht="30">
      <c r="A70" s="373" t="s">
        <v>449</v>
      </c>
      <c r="B70" s="374" t="s">
        <v>46</v>
      </c>
      <c r="C70" s="374">
        <v>2</v>
      </c>
      <c r="D70" s="375">
        <v>500</v>
      </c>
      <c r="E70" s="376">
        <f t="shared" si="9"/>
        <v>1000</v>
      </c>
      <c r="F70" s="335"/>
      <c r="G70" s="268"/>
      <c r="H70" s="268"/>
      <c r="I70" s="347"/>
      <c r="J70" s="340"/>
      <c r="K70" s="260" t="s">
        <v>188</v>
      </c>
      <c r="L70" s="43" t="s">
        <v>173</v>
      </c>
      <c r="M70" s="20">
        <v>2</v>
      </c>
      <c r="N70" s="13">
        <v>1200</v>
      </c>
      <c r="O70" s="52">
        <f t="shared" si="11"/>
        <v>2400</v>
      </c>
      <c r="P70" s="100" t="s">
        <v>195</v>
      </c>
      <c r="Q70" s="17" t="s">
        <v>46</v>
      </c>
      <c r="R70" s="17">
        <v>2</v>
      </c>
      <c r="S70" s="18">
        <v>1500</v>
      </c>
      <c r="T70" s="19">
        <f t="shared" si="10"/>
        <v>3000</v>
      </c>
      <c r="U70" s="86" t="s">
        <v>230</v>
      </c>
      <c r="V70" s="77" t="s">
        <v>46</v>
      </c>
      <c r="W70" s="77">
        <v>2</v>
      </c>
      <c r="X70" s="78">
        <v>1350</v>
      </c>
      <c r="Y70" s="113">
        <f t="shared" si="1"/>
        <v>2700</v>
      </c>
      <c r="Z70" s="136" t="s">
        <v>321</v>
      </c>
      <c r="AA70" s="137" t="s">
        <v>46</v>
      </c>
      <c r="AB70" s="190">
        <v>2</v>
      </c>
      <c r="AC70" s="149">
        <v>600</v>
      </c>
      <c r="AD70" s="184">
        <f t="shared" si="2"/>
        <v>1200</v>
      </c>
      <c r="AE70" s="213" t="s">
        <v>356</v>
      </c>
      <c r="AF70" s="209" t="s">
        <v>46</v>
      </c>
      <c r="AG70" s="209">
        <v>2</v>
      </c>
      <c r="AH70" s="214">
        <v>870</v>
      </c>
      <c r="AI70" s="212">
        <f t="shared" si="8"/>
        <v>1740</v>
      </c>
      <c r="AL70" s="1"/>
    </row>
    <row r="71" spans="1:35" ht="15">
      <c r="A71" s="373" t="s">
        <v>450</v>
      </c>
      <c r="B71" s="374" t="s">
        <v>451</v>
      </c>
      <c r="C71" s="374">
        <v>30</v>
      </c>
      <c r="D71" s="375">
        <v>650</v>
      </c>
      <c r="E71" s="376">
        <f t="shared" si="9"/>
        <v>19500</v>
      </c>
      <c r="F71" s="335"/>
      <c r="G71" s="268"/>
      <c r="H71" s="268"/>
      <c r="I71" s="347"/>
      <c r="J71" s="340"/>
      <c r="K71" s="260"/>
      <c r="L71" s="43"/>
      <c r="M71" s="20"/>
      <c r="N71" s="13"/>
      <c r="O71" s="52"/>
      <c r="P71" s="100"/>
      <c r="Q71" s="17"/>
      <c r="R71" s="17"/>
      <c r="S71" s="18"/>
      <c r="T71" s="19"/>
      <c r="U71" s="86"/>
      <c r="V71" s="77"/>
      <c r="W71" s="77"/>
      <c r="X71" s="78"/>
      <c r="Y71" s="113"/>
      <c r="Z71" s="136" t="s">
        <v>322</v>
      </c>
      <c r="AA71" s="137" t="s">
        <v>46</v>
      </c>
      <c r="AB71" s="190">
        <v>2</v>
      </c>
      <c r="AC71" s="149">
        <v>900</v>
      </c>
      <c r="AD71" s="184">
        <f t="shared" si="2"/>
        <v>1800</v>
      </c>
      <c r="AE71" s="213"/>
      <c r="AF71" s="209" t="s">
        <v>46</v>
      </c>
      <c r="AG71" s="209"/>
      <c r="AH71" s="214"/>
      <c r="AI71" s="212">
        <f t="shared" si="8"/>
        <v>0</v>
      </c>
    </row>
    <row r="72" spans="1:35" ht="30">
      <c r="A72" s="373" t="s">
        <v>452</v>
      </c>
      <c r="B72" s="374" t="s">
        <v>451</v>
      </c>
      <c r="C72" s="374">
        <v>13</v>
      </c>
      <c r="D72" s="375">
        <v>550</v>
      </c>
      <c r="E72" s="376">
        <f t="shared" si="9"/>
        <v>7150</v>
      </c>
      <c r="F72" s="335"/>
      <c r="G72" s="268"/>
      <c r="H72" s="268"/>
      <c r="I72" s="347"/>
      <c r="J72" s="340"/>
      <c r="K72" s="260" t="s">
        <v>187</v>
      </c>
      <c r="L72" s="43" t="s">
        <v>173</v>
      </c>
      <c r="M72" s="20">
        <v>1</v>
      </c>
      <c r="N72" s="13">
        <v>900</v>
      </c>
      <c r="O72" s="52">
        <f t="shared" si="11"/>
        <v>900</v>
      </c>
      <c r="P72" s="15" t="s">
        <v>200</v>
      </c>
      <c r="Q72" s="17" t="s">
        <v>46</v>
      </c>
      <c r="R72" s="17">
        <v>1</v>
      </c>
      <c r="S72" s="18">
        <v>900</v>
      </c>
      <c r="T72" s="19">
        <f t="shared" si="10"/>
        <v>900</v>
      </c>
      <c r="U72" s="86" t="s">
        <v>258</v>
      </c>
      <c r="V72" s="77"/>
      <c r="W72" s="77">
        <v>0</v>
      </c>
      <c r="X72" s="78"/>
      <c r="Y72" s="113">
        <f t="shared" si="1"/>
        <v>0</v>
      </c>
      <c r="Z72" s="136" t="s">
        <v>291</v>
      </c>
      <c r="AA72" s="137" t="s">
        <v>46</v>
      </c>
      <c r="AB72" s="190">
        <v>1</v>
      </c>
      <c r="AC72" s="149">
        <v>2200</v>
      </c>
      <c r="AD72" s="184">
        <f t="shared" si="2"/>
        <v>2200</v>
      </c>
      <c r="AE72" s="213" t="s">
        <v>200</v>
      </c>
      <c r="AF72" s="209" t="s">
        <v>46</v>
      </c>
      <c r="AG72" s="209">
        <v>2</v>
      </c>
      <c r="AH72" s="214">
        <v>870</v>
      </c>
      <c r="AI72" s="212">
        <f t="shared" si="8"/>
        <v>1740</v>
      </c>
    </row>
    <row r="73" spans="1:35" ht="30">
      <c r="A73" s="373" t="s">
        <v>453</v>
      </c>
      <c r="B73" s="374" t="s">
        <v>451</v>
      </c>
      <c r="C73" s="374">
        <v>170</v>
      </c>
      <c r="D73" s="375">
        <v>250</v>
      </c>
      <c r="E73" s="376">
        <f t="shared" si="9"/>
        <v>42500</v>
      </c>
      <c r="F73" s="335"/>
      <c r="G73" s="268"/>
      <c r="H73" s="268"/>
      <c r="I73" s="347"/>
      <c r="J73" s="340"/>
      <c r="K73" s="260" t="s">
        <v>186</v>
      </c>
      <c r="L73" s="43" t="s">
        <v>173</v>
      </c>
      <c r="M73" s="20">
        <v>2</v>
      </c>
      <c r="N73" s="13">
        <v>4200</v>
      </c>
      <c r="O73" s="52">
        <f t="shared" si="11"/>
        <v>8400</v>
      </c>
      <c r="P73" s="15" t="s">
        <v>201</v>
      </c>
      <c r="Q73" s="17" t="s">
        <v>46</v>
      </c>
      <c r="R73" s="17">
        <v>1</v>
      </c>
      <c r="S73" s="18">
        <v>1900</v>
      </c>
      <c r="T73" s="19">
        <f t="shared" si="10"/>
        <v>1900</v>
      </c>
      <c r="U73" s="86" t="s">
        <v>256</v>
      </c>
      <c r="V73" s="77" t="s">
        <v>46</v>
      </c>
      <c r="W73" s="201">
        <v>0</v>
      </c>
      <c r="X73" s="78"/>
      <c r="Y73" s="113">
        <f t="shared" si="1"/>
        <v>0</v>
      </c>
      <c r="Z73" s="136" t="s">
        <v>43</v>
      </c>
      <c r="AA73" s="137" t="s">
        <v>46</v>
      </c>
      <c r="AB73" s="190">
        <v>2</v>
      </c>
      <c r="AC73" s="149">
        <v>1500</v>
      </c>
      <c r="AD73" s="184">
        <f t="shared" si="2"/>
        <v>3000</v>
      </c>
      <c r="AE73" s="213" t="s">
        <v>360</v>
      </c>
      <c r="AF73" s="209" t="s">
        <v>46</v>
      </c>
      <c r="AG73" s="209">
        <v>2</v>
      </c>
      <c r="AH73" s="214">
        <v>1230</v>
      </c>
      <c r="AI73" s="212">
        <f t="shared" si="8"/>
        <v>2460</v>
      </c>
    </row>
    <row r="74" spans="1:35" ht="15">
      <c r="A74" s="373"/>
      <c r="B74" s="374"/>
      <c r="C74" s="374"/>
      <c r="D74" s="375"/>
      <c r="E74" s="376">
        <f t="shared" si="9"/>
        <v>0</v>
      </c>
      <c r="F74" s="335"/>
      <c r="G74" s="268"/>
      <c r="H74" s="268"/>
      <c r="I74" s="347"/>
      <c r="J74" s="340"/>
      <c r="K74" s="260"/>
      <c r="L74" s="43"/>
      <c r="M74" s="20"/>
      <c r="N74" s="13"/>
      <c r="O74" s="52">
        <v>0</v>
      </c>
      <c r="P74" s="15" t="s">
        <v>232</v>
      </c>
      <c r="Q74" s="17" t="s">
        <v>46</v>
      </c>
      <c r="R74" s="17">
        <v>2</v>
      </c>
      <c r="S74" s="18">
        <v>1900</v>
      </c>
      <c r="T74" s="19">
        <f t="shared" si="10"/>
        <v>3800</v>
      </c>
      <c r="U74" s="87" t="s">
        <v>31</v>
      </c>
      <c r="V74" s="94" t="s">
        <v>46</v>
      </c>
      <c r="W74" s="202">
        <v>0</v>
      </c>
      <c r="X74" s="95">
        <v>2200</v>
      </c>
      <c r="Y74" s="114">
        <f t="shared" si="1"/>
        <v>0</v>
      </c>
      <c r="Z74" s="136"/>
      <c r="AA74" s="137"/>
      <c r="AB74" s="190"/>
      <c r="AC74" s="149"/>
      <c r="AD74" s="184">
        <f aca="true" t="shared" si="12" ref="AD74:AD90">AC74*AB74</f>
        <v>0</v>
      </c>
      <c r="AE74" s="213"/>
      <c r="AF74" s="209" t="s">
        <v>46</v>
      </c>
      <c r="AG74" s="209"/>
      <c r="AH74" s="214"/>
      <c r="AI74" s="212">
        <f t="shared" si="8"/>
        <v>0</v>
      </c>
    </row>
    <row r="75" spans="1:35" ht="45">
      <c r="A75" s="373"/>
      <c r="B75" s="374"/>
      <c r="C75" s="374"/>
      <c r="D75" s="375"/>
      <c r="E75" s="376">
        <f t="shared" si="9"/>
        <v>0</v>
      </c>
      <c r="F75" s="335"/>
      <c r="G75" s="268"/>
      <c r="H75" s="268"/>
      <c r="I75" s="347"/>
      <c r="J75" s="340"/>
      <c r="K75" s="260" t="s">
        <v>174</v>
      </c>
      <c r="L75" s="43" t="s">
        <v>173</v>
      </c>
      <c r="M75" s="20">
        <v>2</v>
      </c>
      <c r="N75" s="13">
        <v>4500</v>
      </c>
      <c r="O75" s="52">
        <f t="shared" si="11"/>
        <v>9000</v>
      </c>
      <c r="P75" s="15" t="s">
        <v>206</v>
      </c>
      <c r="Q75" s="17" t="s">
        <v>46</v>
      </c>
      <c r="R75" s="17">
        <v>2</v>
      </c>
      <c r="S75" s="18">
        <v>4900</v>
      </c>
      <c r="T75" s="19">
        <f t="shared" si="10"/>
        <v>9800</v>
      </c>
      <c r="U75" s="86" t="s">
        <v>231</v>
      </c>
      <c r="V75" s="77" t="s">
        <v>46</v>
      </c>
      <c r="W75" s="77">
        <v>2</v>
      </c>
      <c r="X75" s="78">
        <v>6430</v>
      </c>
      <c r="Y75" s="113">
        <f aca="true" t="shared" si="13" ref="Y75:Y96">X75*W75</f>
        <v>12860</v>
      </c>
      <c r="Z75" s="136" t="s">
        <v>279</v>
      </c>
      <c r="AA75" s="137" t="s">
        <v>46</v>
      </c>
      <c r="AB75" s="190">
        <v>2</v>
      </c>
      <c r="AC75" s="149">
        <v>1400</v>
      </c>
      <c r="AD75" s="184">
        <f t="shared" si="12"/>
        <v>2800</v>
      </c>
      <c r="AE75" s="213"/>
      <c r="AF75" s="209" t="s">
        <v>46</v>
      </c>
      <c r="AG75" s="209"/>
      <c r="AH75" s="214"/>
      <c r="AI75" s="212">
        <f t="shared" si="8"/>
        <v>0</v>
      </c>
    </row>
    <row r="76" spans="1:35" ht="15">
      <c r="A76" s="373"/>
      <c r="B76" s="374"/>
      <c r="C76" s="374"/>
      <c r="D76" s="375"/>
      <c r="E76" s="376">
        <f t="shared" si="9"/>
        <v>0</v>
      </c>
      <c r="F76" s="335"/>
      <c r="G76" s="268"/>
      <c r="H76" s="268"/>
      <c r="I76" s="347"/>
      <c r="J76" s="340"/>
      <c r="K76" s="260" t="s">
        <v>184</v>
      </c>
      <c r="L76" s="43" t="s">
        <v>173</v>
      </c>
      <c r="M76" s="20">
        <v>2</v>
      </c>
      <c r="N76" s="13">
        <v>850</v>
      </c>
      <c r="O76" s="52">
        <f>M76*N76</f>
        <v>1700</v>
      </c>
      <c r="P76" s="101" t="s">
        <v>207</v>
      </c>
      <c r="Q76" s="17" t="s">
        <v>46</v>
      </c>
      <c r="R76" s="17"/>
      <c r="S76" s="18"/>
      <c r="T76" s="19">
        <f t="shared" si="10"/>
        <v>0</v>
      </c>
      <c r="U76" s="86" t="s">
        <v>234</v>
      </c>
      <c r="V76" s="77" t="s">
        <v>46</v>
      </c>
      <c r="W76" s="77">
        <v>0</v>
      </c>
      <c r="X76" s="78"/>
      <c r="Y76" s="113">
        <f t="shared" si="13"/>
        <v>0</v>
      </c>
      <c r="Z76" s="136" t="s">
        <v>234</v>
      </c>
      <c r="AA76" s="137"/>
      <c r="AB76" s="190">
        <v>0</v>
      </c>
      <c r="AC76" s="149"/>
      <c r="AD76" s="184">
        <f t="shared" si="12"/>
        <v>0</v>
      </c>
      <c r="AE76" s="213"/>
      <c r="AF76" s="209" t="s">
        <v>46</v>
      </c>
      <c r="AG76" s="209"/>
      <c r="AH76" s="214"/>
      <c r="AI76" s="212">
        <f t="shared" si="8"/>
        <v>0</v>
      </c>
    </row>
    <row r="77" spans="1:35" ht="45">
      <c r="A77" s="373"/>
      <c r="B77" s="374"/>
      <c r="C77" s="374"/>
      <c r="D77" s="375"/>
      <c r="E77" s="376">
        <f t="shared" si="9"/>
        <v>0</v>
      </c>
      <c r="F77" s="335"/>
      <c r="G77" s="268"/>
      <c r="H77" s="268"/>
      <c r="I77" s="347"/>
      <c r="J77" s="340"/>
      <c r="K77" s="260" t="s">
        <v>185</v>
      </c>
      <c r="L77" s="43" t="s">
        <v>173</v>
      </c>
      <c r="M77" s="20">
        <v>2</v>
      </c>
      <c r="N77" s="13">
        <v>1800</v>
      </c>
      <c r="O77" s="52">
        <f t="shared" si="11"/>
        <v>3600</v>
      </c>
      <c r="P77" s="15" t="s">
        <v>202</v>
      </c>
      <c r="Q77" s="17" t="s">
        <v>46</v>
      </c>
      <c r="R77" s="17">
        <v>2</v>
      </c>
      <c r="S77" s="18">
        <v>2900</v>
      </c>
      <c r="T77" s="19">
        <f t="shared" si="10"/>
        <v>5800</v>
      </c>
      <c r="U77" s="86" t="s">
        <v>233</v>
      </c>
      <c r="V77" s="77" t="s">
        <v>46</v>
      </c>
      <c r="W77" s="77">
        <v>2</v>
      </c>
      <c r="X77" s="78">
        <v>1380</v>
      </c>
      <c r="Y77" s="113">
        <f t="shared" si="13"/>
        <v>2760</v>
      </c>
      <c r="Z77" s="136" t="s">
        <v>76</v>
      </c>
      <c r="AA77" s="137" t="s">
        <v>46</v>
      </c>
      <c r="AB77" s="190">
        <v>2</v>
      </c>
      <c r="AC77" s="149">
        <v>1000</v>
      </c>
      <c r="AD77" s="184">
        <f t="shared" si="12"/>
        <v>2000</v>
      </c>
      <c r="AE77" s="213" t="s">
        <v>357</v>
      </c>
      <c r="AF77" s="209" t="s">
        <v>46</v>
      </c>
      <c r="AG77" s="231">
        <v>4</v>
      </c>
      <c r="AH77" s="214">
        <v>1230</v>
      </c>
      <c r="AI77" s="212">
        <f t="shared" si="8"/>
        <v>4920</v>
      </c>
    </row>
    <row r="78" spans="1:35" ht="30">
      <c r="A78" s="373"/>
      <c r="B78" s="374"/>
      <c r="C78" s="374"/>
      <c r="D78" s="375"/>
      <c r="E78" s="376">
        <f t="shared" si="9"/>
        <v>0</v>
      </c>
      <c r="F78" s="335"/>
      <c r="G78" s="268"/>
      <c r="H78" s="268"/>
      <c r="I78" s="347"/>
      <c r="J78" s="340"/>
      <c r="K78" s="265" t="s">
        <v>218</v>
      </c>
      <c r="L78" s="43" t="s">
        <v>173</v>
      </c>
      <c r="M78" s="199">
        <v>2</v>
      </c>
      <c r="N78" s="48">
        <v>1900</v>
      </c>
      <c r="O78" s="102">
        <f t="shared" si="11"/>
        <v>3800</v>
      </c>
      <c r="P78" s="15" t="s">
        <v>204</v>
      </c>
      <c r="Q78" s="17" t="s">
        <v>46</v>
      </c>
      <c r="R78" s="17">
        <v>1</v>
      </c>
      <c r="S78" s="18">
        <v>1900</v>
      </c>
      <c r="T78" s="19">
        <f t="shared" si="10"/>
        <v>1900</v>
      </c>
      <c r="U78" s="86" t="s">
        <v>204</v>
      </c>
      <c r="V78" s="77" t="s">
        <v>46</v>
      </c>
      <c r="W78" s="77">
        <v>0</v>
      </c>
      <c r="X78" s="78"/>
      <c r="Y78" s="113">
        <f t="shared" si="13"/>
        <v>0</v>
      </c>
      <c r="Z78" s="136" t="s">
        <v>204</v>
      </c>
      <c r="AA78" s="137" t="s">
        <v>46</v>
      </c>
      <c r="AB78" s="190"/>
      <c r="AC78" s="149"/>
      <c r="AD78" s="184">
        <f t="shared" si="12"/>
        <v>0</v>
      </c>
      <c r="AE78" s="215" t="s">
        <v>373</v>
      </c>
      <c r="AF78" s="222" t="s">
        <v>46</v>
      </c>
      <c r="AG78" s="222">
        <v>1</v>
      </c>
      <c r="AH78" s="223">
        <v>870</v>
      </c>
      <c r="AI78" s="232">
        <f>AH78*AG78</f>
        <v>870</v>
      </c>
    </row>
    <row r="79" spans="1:35" ht="15">
      <c r="A79" s="373"/>
      <c r="B79" s="374"/>
      <c r="C79" s="374"/>
      <c r="D79" s="375"/>
      <c r="E79" s="376">
        <f t="shared" si="9"/>
        <v>0</v>
      </c>
      <c r="F79" s="335"/>
      <c r="G79" s="268"/>
      <c r="H79" s="268"/>
      <c r="I79" s="347"/>
      <c r="J79" s="340"/>
      <c r="K79" s="260" t="s">
        <v>183</v>
      </c>
      <c r="L79" s="43" t="s">
        <v>173</v>
      </c>
      <c r="M79" s="20">
        <v>2</v>
      </c>
      <c r="N79" s="13">
        <v>1100</v>
      </c>
      <c r="O79" s="52">
        <f t="shared" si="11"/>
        <v>2200</v>
      </c>
      <c r="P79" s="15" t="s">
        <v>205</v>
      </c>
      <c r="Q79" s="17" t="s">
        <v>46</v>
      </c>
      <c r="R79" s="17">
        <v>2</v>
      </c>
      <c r="S79" s="18">
        <v>900</v>
      </c>
      <c r="T79" s="19">
        <f t="shared" si="10"/>
        <v>1800</v>
      </c>
      <c r="U79" s="86" t="s">
        <v>238</v>
      </c>
      <c r="V79" s="77" t="s">
        <v>46</v>
      </c>
      <c r="W79" s="77">
        <v>2</v>
      </c>
      <c r="X79" s="78">
        <v>430</v>
      </c>
      <c r="Y79" s="113">
        <f t="shared" si="13"/>
        <v>860</v>
      </c>
      <c r="Z79" s="136" t="s">
        <v>238</v>
      </c>
      <c r="AA79" s="137" t="s">
        <v>46</v>
      </c>
      <c r="AB79" s="190"/>
      <c r="AC79" s="149"/>
      <c r="AD79" s="184">
        <f t="shared" si="12"/>
        <v>0</v>
      </c>
      <c r="AE79" s="213" t="s">
        <v>374</v>
      </c>
      <c r="AF79" s="209"/>
      <c r="AG79" s="209">
        <v>0</v>
      </c>
      <c r="AH79" s="214"/>
      <c r="AI79" s="212">
        <f t="shared" si="8"/>
        <v>0</v>
      </c>
    </row>
    <row r="80" spans="1:35" ht="30">
      <c r="A80" s="373"/>
      <c r="B80" s="374"/>
      <c r="C80" s="374"/>
      <c r="D80" s="375"/>
      <c r="E80" s="376">
        <f t="shared" si="9"/>
        <v>0</v>
      </c>
      <c r="F80" s="335"/>
      <c r="G80" s="268"/>
      <c r="H80" s="268"/>
      <c r="I80" s="347"/>
      <c r="J80" s="340"/>
      <c r="K80" s="260" t="s">
        <v>182</v>
      </c>
      <c r="L80" s="43" t="s">
        <v>173</v>
      </c>
      <c r="M80" s="20">
        <v>2</v>
      </c>
      <c r="N80" s="13">
        <v>1500</v>
      </c>
      <c r="O80" s="52">
        <f t="shared" si="11"/>
        <v>3000</v>
      </c>
      <c r="P80" s="15" t="s">
        <v>203</v>
      </c>
      <c r="Q80" s="17" t="s">
        <v>46</v>
      </c>
      <c r="R80" s="17">
        <v>2</v>
      </c>
      <c r="S80" s="18">
        <v>2900</v>
      </c>
      <c r="T80" s="19">
        <f t="shared" si="10"/>
        <v>5800</v>
      </c>
      <c r="U80" s="86" t="s">
        <v>259</v>
      </c>
      <c r="V80" s="77" t="s">
        <v>46</v>
      </c>
      <c r="W80" s="77">
        <v>0</v>
      </c>
      <c r="X80" s="78"/>
      <c r="Y80" s="113">
        <f t="shared" si="13"/>
        <v>0</v>
      </c>
      <c r="Z80" s="136" t="s">
        <v>75</v>
      </c>
      <c r="AA80" s="137" t="s">
        <v>46</v>
      </c>
      <c r="AB80" s="190">
        <v>2</v>
      </c>
      <c r="AC80" s="149">
        <v>1200</v>
      </c>
      <c r="AD80" s="184">
        <f t="shared" si="12"/>
        <v>2400</v>
      </c>
      <c r="AE80" s="213" t="s">
        <v>75</v>
      </c>
      <c r="AF80" s="209"/>
      <c r="AG80" s="209">
        <v>0</v>
      </c>
      <c r="AH80" s="214"/>
      <c r="AI80" s="212">
        <f t="shared" si="8"/>
        <v>0</v>
      </c>
    </row>
    <row r="81" spans="1:35" ht="30">
      <c r="A81" s="373"/>
      <c r="B81" s="374"/>
      <c r="C81" s="374"/>
      <c r="D81" s="375"/>
      <c r="E81" s="376">
        <f t="shared" si="9"/>
        <v>0</v>
      </c>
      <c r="F81" s="335"/>
      <c r="G81" s="268"/>
      <c r="H81" s="268"/>
      <c r="I81" s="347"/>
      <c r="J81" s="340"/>
      <c r="K81" s="260" t="s">
        <v>181</v>
      </c>
      <c r="L81" s="43" t="s">
        <v>173</v>
      </c>
      <c r="M81" s="20">
        <v>5</v>
      </c>
      <c r="N81" s="13">
        <v>1500</v>
      </c>
      <c r="O81" s="52">
        <f t="shared" si="11"/>
        <v>7500</v>
      </c>
      <c r="P81" s="15" t="s">
        <v>235</v>
      </c>
      <c r="Q81" s="17" t="s">
        <v>46</v>
      </c>
      <c r="R81" s="17">
        <v>0</v>
      </c>
      <c r="S81" s="18"/>
      <c r="T81" s="19">
        <f t="shared" si="10"/>
        <v>0</v>
      </c>
      <c r="U81" s="98" t="s">
        <v>253</v>
      </c>
      <c r="V81" s="77" t="s">
        <v>46</v>
      </c>
      <c r="W81" s="77">
        <v>2</v>
      </c>
      <c r="X81" s="78">
        <v>1380</v>
      </c>
      <c r="Y81" s="113">
        <f t="shared" si="13"/>
        <v>2760</v>
      </c>
      <c r="Z81" s="136" t="s">
        <v>289</v>
      </c>
      <c r="AA81" s="137" t="s">
        <v>46</v>
      </c>
      <c r="AB81" s="190">
        <v>2</v>
      </c>
      <c r="AC81" s="149">
        <v>1000</v>
      </c>
      <c r="AD81" s="184">
        <f t="shared" si="12"/>
        <v>2000</v>
      </c>
      <c r="AE81" s="213" t="s">
        <v>362</v>
      </c>
      <c r="AF81" s="209" t="s">
        <v>46</v>
      </c>
      <c r="AG81" s="209">
        <v>2</v>
      </c>
      <c r="AH81" s="214">
        <v>1320</v>
      </c>
      <c r="AI81" s="212">
        <f>AH81*AG81</f>
        <v>2640</v>
      </c>
    </row>
    <row r="82" spans="1:35" ht="30">
      <c r="A82" s="373"/>
      <c r="B82" s="374"/>
      <c r="C82" s="374"/>
      <c r="D82" s="375"/>
      <c r="E82" s="376">
        <f t="shared" si="9"/>
        <v>0</v>
      </c>
      <c r="F82" s="335"/>
      <c r="G82" s="268"/>
      <c r="H82" s="268"/>
      <c r="I82" s="347"/>
      <c r="J82" s="340"/>
      <c r="K82" s="260" t="s">
        <v>176</v>
      </c>
      <c r="L82" s="43" t="s">
        <v>173</v>
      </c>
      <c r="M82" s="20">
        <v>6</v>
      </c>
      <c r="N82" s="13">
        <v>950</v>
      </c>
      <c r="O82" s="52">
        <f t="shared" si="11"/>
        <v>5700</v>
      </c>
      <c r="P82" s="23" t="s">
        <v>208</v>
      </c>
      <c r="Q82" s="24" t="s">
        <v>46</v>
      </c>
      <c r="R82" s="24">
        <v>6</v>
      </c>
      <c r="S82" s="25">
        <v>900</v>
      </c>
      <c r="T82" s="26">
        <v>0</v>
      </c>
      <c r="U82" s="86" t="s">
        <v>254</v>
      </c>
      <c r="V82" s="77" t="s">
        <v>46</v>
      </c>
      <c r="W82" s="77">
        <v>6</v>
      </c>
      <c r="X82" s="78"/>
      <c r="Y82" s="113">
        <f t="shared" si="13"/>
        <v>0</v>
      </c>
      <c r="Z82" s="136" t="s">
        <v>318</v>
      </c>
      <c r="AA82" s="137" t="s">
        <v>46</v>
      </c>
      <c r="AB82" s="190">
        <v>2</v>
      </c>
      <c r="AC82" s="149">
        <v>900</v>
      </c>
      <c r="AD82" s="184">
        <f t="shared" si="12"/>
        <v>1800</v>
      </c>
      <c r="AE82" s="213" t="s">
        <v>520</v>
      </c>
      <c r="AF82" s="209"/>
      <c r="AG82" s="209">
        <v>0</v>
      </c>
      <c r="AH82" s="214"/>
      <c r="AI82" s="212">
        <f t="shared" si="8"/>
        <v>0</v>
      </c>
    </row>
    <row r="83" spans="1:35" ht="30">
      <c r="A83" s="373"/>
      <c r="B83" s="374"/>
      <c r="C83" s="374"/>
      <c r="D83" s="375"/>
      <c r="E83" s="376">
        <f t="shared" si="9"/>
        <v>0</v>
      </c>
      <c r="F83" s="335"/>
      <c r="G83" s="268"/>
      <c r="H83" s="268"/>
      <c r="I83" s="347"/>
      <c r="J83" s="340"/>
      <c r="K83" s="260" t="s">
        <v>177</v>
      </c>
      <c r="L83" s="43" t="s">
        <v>173</v>
      </c>
      <c r="M83" s="20">
        <v>2</v>
      </c>
      <c r="N83" s="13">
        <v>1900</v>
      </c>
      <c r="O83" s="52">
        <f t="shared" si="11"/>
        <v>3800</v>
      </c>
      <c r="P83" s="23" t="s">
        <v>209</v>
      </c>
      <c r="Q83" s="24" t="s">
        <v>46</v>
      </c>
      <c r="R83" s="24">
        <v>2</v>
      </c>
      <c r="S83" s="25">
        <v>1800</v>
      </c>
      <c r="T83" s="26">
        <v>0</v>
      </c>
      <c r="U83" s="86" t="s">
        <v>255</v>
      </c>
      <c r="V83" s="77" t="s">
        <v>46</v>
      </c>
      <c r="W83" s="77">
        <v>2</v>
      </c>
      <c r="X83" s="78"/>
      <c r="Y83" s="113">
        <f t="shared" si="13"/>
        <v>0</v>
      </c>
      <c r="Z83" s="136" t="s">
        <v>255</v>
      </c>
      <c r="AA83" s="137" t="s">
        <v>46</v>
      </c>
      <c r="AB83" s="190">
        <v>0</v>
      </c>
      <c r="AC83" s="149"/>
      <c r="AD83" s="184">
        <f t="shared" si="12"/>
        <v>0</v>
      </c>
      <c r="AE83" s="213" t="s">
        <v>255</v>
      </c>
      <c r="AF83" s="209"/>
      <c r="AG83" s="209">
        <v>0</v>
      </c>
      <c r="AH83" s="214"/>
      <c r="AI83" s="212">
        <f t="shared" si="8"/>
        <v>0</v>
      </c>
    </row>
    <row r="84" spans="1:35" ht="30">
      <c r="A84" s="373"/>
      <c r="B84" s="374"/>
      <c r="C84" s="374"/>
      <c r="D84" s="375"/>
      <c r="E84" s="376">
        <f t="shared" si="9"/>
        <v>0</v>
      </c>
      <c r="F84" s="335"/>
      <c r="G84" s="268"/>
      <c r="H84" s="268"/>
      <c r="I84" s="347"/>
      <c r="J84" s="340"/>
      <c r="K84" s="260" t="s">
        <v>269</v>
      </c>
      <c r="L84" s="43"/>
      <c r="M84" s="20">
        <v>0</v>
      </c>
      <c r="N84" s="13"/>
      <c r="O84" s="52">
        <v>0</v>
      </c>
      <c r="P84" s="23" t="s">
        <v>270</v>
      </c>
      <c r="Q84" s="24" t="s">
        <v>46</v>
      </c>
      <c r="R84" s="24">
        <v>2</v>
      </c>
      <c r="S84" s="25">
        <v>1500</v>
      </c>
      <c r="T84" s="26">
        <v>0</v>
      </c>
      <c r="U84" s="86" t="s">
        <v>271</v>
      </c>
      <c r="V84" s="77" t="s">
        <v>46</v>
      </c>
      <c r="W84" s="77">
        <v>0</v>
      </c>
      <c r="X84" s="78"/>
      <c r="Y84" s="113">
        <f t="shared" si="13"/>
        <v>0</v>
      </c>
      <c r="Z84" s="136" t="s">
        <v>319</v>
      </c>
      <c r="AA84" s="137" t="s">
        <v>46</v>
      </c>
      <c r="AB84" s="190">
        <v>0</v>
      </c>
      <c r="AC84" s="149">
        <v>900</v>
      </c>
      <c r="AD84" s="184">
        <f t="shared" si="12"/>
        <v>0</v>
      </c>
      <c r="AE84" s="213" t="s">
        <v>521</v>
      </c>
      <c r="AF84" s="209"/>
      <c r="AG84" s="209">
        <v>0</v>
      </c>
      <c r="AH84" s="214"/>
      <c r="AI84" s="212">
        <f t="shared" si="8"/>
        <v>0</v>
      </c>
    </row>
    <row r="85" spans="1:35" ht="30">
      <c r="A85" s="373"/>
      <c r="B85" s="374"/>
      <c r="C85" s="374"/>
      <c r="D85" s="375"/>
      <c r="E85" s="376">
        <f t="shared" si="9"/>
        <v>0</v>
      </c>
      <c r="F85" s="335"/>
      <c r="G85" s="268"/>
      <c r="H85" s="268"/>
      <c r="I85" s="347"/>
      <c r="J85" s="340"/>
      <c r="K85" s="260" t="s">
        <v>272</v>
      </c>
      <c r="L85" s="43"/>
      <c r="M85" s="20">
        <v>0</v>
      </c>
      <c r="N85" s="13"/>
      <c r="O85" s="52">
        <v>0</v>
      </c>
      <c r="P85" s="23" t="s">
        <v>273</v>
      </c>
      <c r="Q85" s="24" t="s">
        <v>46</v>
      </c>
      <c r="R85" s="24">
        <v>2</v>
      </c>
      <c r="S85" s="25">
        <v>2900</v>
      </c>
      <c r="T85" s="26">
        <v>0</v>
      </c>
      <c r="U85" s="86" t="s">
        <v>272</v>
      </c>
      <c r="V85" s="77" t="s">
        <v>46</v>
      </c>
      <c r="W85" s="77">
        <v>0</v>
      </c>
      <c r="X85" s="78"/>
      <c r="Y85" s="113">
        <f t="shared" si="13"/>
        <v>0</v>
      </c>
      <c r="Z85" s="136" t="s">
        <v>292</v>
      </c>
      <c r="AA85" s="137" t="s">
        <v>46</v>
      </c>
      <c r="AB85" s="190">
        <v>0</v>
      </c>
      <c r="AC85" s="149"/>
      <c r="AD85" s="184">
        <f t="shared" si="12"/>
        <v>0</v>
      </c>
      <c r="AE85" s="213" t="s">
        <v>522</v>
      </c>
      <c r="AF85" s="209"/>
      <c r="AG85" s="209">
        <v>0</v>
      </c>
      <c r="AH85" s="214"/>
      <c r="AI85" s="212">
        <f t="shared" si="8"/>
        <v>0</v>
      </c>
    </row>
    <row r="86" spans="1:35" ht="75">
      <c r="A86" s="373"/>
      <c r="B86" s="374"/>
      <c r="C86" s="374"/>
      <c r="D86" s="375"/>
      <c r="E86" s="376">
        <f t="shared" si="9"/>
        <v>0</v>
      </c>
      <c r="F86" s="335"/>
      <c r="G86" s="268"/>
      <c r="H86" s="268"/>
      <c r="I86" s="347"/>
      <c r="J86" s="340"/>
      <c r="K86" s="260" t="s">
        <v>178</v>
      </c>
      <c r="L86" s="43" t="s">
        <v>39</v>
      </c>
      <c r="M86" s="20">
        <v>41</v>
      </c>
      <c r="N86" s="13">
        <v>290</v>
      </c>
      <c r="O86" s="52">
        <f t="shared" si="11"/>
        <v>11890</v>
      </c>
      <c r="P86" s="15" t="s">
        <v>197</v>
      </c>
      <c r="Q86" s="17" t="s">
        <v>198</v>
      </c>
      <c r="R86" s="17">
        <v>80</v>
      </c>
      <c r="S86" s="18">
        <v>390</v>
      </c>
      <c r="T86" s="19">
        <f>R86*S86</f>
        <v>31200</v>
      </c>
      <c r="U86" s="86" t="s">
        <v>33</v>
      </c>
      <c r="V86" s="77" t="s">
        <v>39</v>
      </c>
      <c r="W86" s="77">
        <v>48</v>
      </c>
      <c r="X86" s="78">
        <v>225</v>
      </c>
      <c r="Y86" s="113">
        <f t="shared" si="13"/>
        <v>10800</v>
      </c>
      <c r="Z86" s="156" t="s">
        <v>50</v>
      </c>
      <c r="AA86" s="137" t="s">
        <v>46</v>
      </c>
      <c r="AB86" s="190">
        <v>40</v>
      </c>
      <c r="AC86" s="149">
        <v>200</v>
      </c>
      <c r="AD86" s="184">
        <f t="shared" si="12"/>
        <v>8000</v>
      </c>
      <c r="AE86" s="213" t="s">
        <v>358</v>
      </c>
      <c r="AF86" s="209" t="s">
        <v>39</v>
      </c>
      <c r="AG86" s="209">
        <v>43</v>
      </c>
      <c r="AH86" s="214">
        <v>200</v>
      </c>
      <c r="AI86" s="212">
        <f t="shared" si="8"/>
        <v>8600</v>
      </c>
    </row>
    <row r="87" spans="1:35" ht="15">
      <c r="A87" s="373"/>
      <c r="B87" s="374"/>
      <c r="C87" s="374"/>
      <c r="D87" s="375"/>
      <c r="E87" s="376">
        <f t="shared" si="9"/>
        <v>0</v>
      </c>
      <c r="F87" s="335"/>
      <c r="G87" s="268"/>
      <c r="H87" s="268"/>
      <c r="I87" s="347"/>
      <c r="J87" s="340"/>
      <c r="K87" s="260" t="s">
        <v>179</v>
      </c>
      <c r="L87" s="43" t="s">
        <v>39</v>
      </c>
      <c r="M87" s="20">
        <v>35</v>
      </c>
      <c r="N87" s="13">
        <v>190</v>
      </c>
      <c r="O87" s="52">
        <f t="shared" si="11"/>
        <v>6650</v>
      </c>
      <c r="P87" s="15" t="s">
        <v>264</v>
      </c>
      <c r="Q87" s="17"/>
      <c r="R87" s="17"/>
      <c r="S87" s="18"/>
      <c r="T87" s="19">
        <f t="shared" si="10"/>
        <v>0</v>
      </c>
      <c r="U87" s="86" t="s">
        <v>264</v>
      </c>
      <c r="V87" s="77" t="s">
        <v>46</v>
      </c>
      <c r="W87" s="77">
        <v>0</v>
      </c>
      <c r="X87" s="78"/>
      <c r="Y87" s="113">
        <f t="shared" si="13"/>
        <v>0</v>
      </c>
      <c r="Z87" s="156" t="s">
        <v>317</v>
      </c>
      <c r="AA87" s="137" t="s">
        <v>46</v>
      </c>
      <c r="AB87" s="190">
        <v>20</v>
      </c>
      <c r="AC87" s="149">
        <v>200</v>
      </c>
      <c r="AD87" s="184">
        <f t="shared" si="12"/>
        <v>4000</v>
      </c>
      <c r="AE87" s="213" t="s">
        <v>523</v>
      </c>
      <c r="AF87" s="209"/>
      <c r="AG87" s="209">
        <v>0</v>
      </c>
      <c r="AH87" s="214"/>
      <c r="AI87" s="212">
        <f t="shared" si="8"/>
        <v>0</v>
      </c>
    </row>
    <row r="88" spans="1:35" s="27" customFormat="1" ht="15">
      <c r="A88" s="393"/>
      <c r="B88" s="394"/>
      <c r="C88" s="394"/>
      <c r="D88" s="395"/>
      <c r="E88" s="376">
        <f t="shared" si="9"/>
        <v>0</v>
      </c>
      <c r="F88" s="339"/>
      <c r="G88" s="270"/>
      <c r="H88" s="270"/>
      <c r="I88" s="351"/>
      <c r="J88" s="346"/>
      <c r="K88" s="260" t="s">
        <v>180</v>
      </c>
      <c r="L88" s="43" t="s">
        <v>39</v>
      </c>
      <c r="M88" s="20">
        <v>393</v>
      </c>
      <c r="N88" s="13">
        <v>65</v>
      </c>
      <c r="O88" s="52">
        <f t="shared" si="11"/>
        <v>25545</v>
      </c>
      <c r="P88" s="100" t="s">
        <v>219</v>
      </c>
      <c r="Q88" s="17" t="s">
        <v>196</v>
      </c>
      <c r="R88" s="17">
        <v>10</v>
      </c>
      <c r="S88" s="18">
        <v>390</v>
      </c>
      <c r="T88" s="19">
        <f t="shared" si="10"/>
        <v>3900</v>
      </c>
      <c r="U88" s="86" t="s">
        <v>251</v>
      </c>
      <c r="V88" s="77" t="s">
        <v>39</v>
      </c>
      <c r="W88" s="77">
        <v>98</v>
      </c>
      <c r="X88" s="78">
        <v>85</v>
      </c>
      <c r="Y88" s="113">
        <f t="shared" si="13"/>
        <v>8330</v>
      </c>
      <c r="Z88" s="156" t="s">
        <v>49</v>
      </c>
      <c r="AA88" s="137" t="s">
        <v>46</v>
      </c>
      <c r="AB88" s="190">
        <v>60</v>
      </c>
      <c r="AC88" s="149">
        <v>180</v>
      </c>
      <c r="AD88" s="184">
        <f t="shared" si="12"/>
        <v>10800</v>
      </c>
      <c r="AE88" s="227" t="s">
        <v>359</v>
      </c>
      <c r="AF88" s="228" t="s">
        <v>39</v>
      </c>
      <c r="AG88" s="228">
        <v>136</v>
      </c>
      <c r="AH88" s="229">
        <v>65</v>
      </c>
      <c r="AI88" s="212">
        <f t="shared" si="8"/>
        <v>8840</v>
      </c>
    </row>
    <row r="89" spans="1:35" s="27" customFormat="1" ht="45">
      <c r="A89" s="393"/>
      <c r="B89" s="394"/>
      <c r="C89" s="394"/>
      <c r="D89" s="395"/>
      <c r="E89" s="376">
        <f t="shared" si="9"/>
        <v>0</v>
      </c>
      <c r="F89" s="339"/>
      <c r="G89" s="270"/>
      <c r="H89" s="270"/>
      <c r="I89" s="351"/>
      <c r="J89" s="346"/>
      <c r="K89" s="260"/>
      <c r="L89" s="43"/>
      <c r="M89" s="20"/>
      <c r="N89" s="13"/>
      <c r="O89" s="52">
        <v>0</v>
      </c>
      <c r="P89" s="15" t="s">
        <v>199</v>
      </c>
      <c r="Q89" s="17" t="s">
        <v>196</v>
      </c>
      <c r="R89" s="17">
        <v>40</v>
      </c>
      <c r="S89" s="18">
        <v>250</v>
      </c>
      <c r="T89" s="19">
        <f t="shared" si="10"/>
        <v>10000</v>
      </c>
      <c r="U89" s="86" t="s">
        <v>252</v>
      </c>
      <c r="V89" s="77" t="s">
        <v>39</v>
      </c>
      <c r="W89" s="77">
        <v>76</v>
      </c>
      <c r="X89" s="78">
        <v>45</v>
      </c>
      <c r="Y89" s="113">
        <f t="shared" si="13"/>
        <v>3420</v>
      </c>
      <c r="Z89" s="156" t="s">
        <v>316</v>
      </c>
      <c r="AA89" s="137" t="s">
        <v>46</v>
      </c>
      <c r="AB89" s="190">
        <v>80</v>
      </c>
      <c r="AC89" s="149">
        <v>160</v>
      </c>
      <c r="AD89" s="184">
        <f t="shared" si="12"/>
        <v>12800</v>
      </c>
      <c r="AE89" s="215" t="s">
        <v>524</v>
      </c>
      <c r="AF89" s="228"/>
      <c r="AG89" s="228">
        <v>0</v>
      </c>
      <c r="AH89" s="229"/>
      <c r="AI89" s="212">
        <f t="shared" si="8"/>
        <v>0</v>
      </c>
    </row>
    <row r="90" spans="1:35" s="27" customFormat="1" ht="15">
      <c r="A90" s="393"/>
      <c r="B90" s="394"/>
      <c r="C90" s="394"/>
      <c r="D90" s="395"/>
      <c r="E90" s="376">
        <f t="shared" si="9"/>
        <v>0</v>
      </c>
      <c r="F90" s="339"/>
      <c r="G90" s="270"/>
      <c r="H90" s="270"/>
      <c r="I90" s="351"/>
      <c r="J90" s="346"/>
      <c r="K90" s="260" t="s">
        <v>261</v>
      </c>
      <c r="L90" s="43"/>
      <c r="M90" s="20"/>
      <c r="N90" s="13"/>
      <c r="O90" s="52">
        <v>0</v>
      </c>
      <c r="P90" s="15" t="s">
        <v>261</v>
      </c>
      <c r="Q90" s="17"/>
      <c r="R90" s="17"/>
      <c r="S90" s="18"/>
      <c r="T90" s="19">
        <v>0</v>
      </c>
      <c r="U90" s="86" t="s">
        <v>37</v>
      </c>
      <c r="V90" s="77" t="s">
        <v>46</v>
      </c>
      <c r="W90" s="77">
        <v>2</v>
      </c>
      <c r="X90" s="78">
        <v>100</v>
      </c>
      <c r="Y90" s="113">
        <f t="shared" si="13"/>
        <v>200</v>
      </c>
      <c r="Z90" s="136" t="s">
        <v>37</v>
      </c>
      <c r="AA90" s="137" t="s">
        <v>46</v>
      </c>
      <c r="AB90" s="190"/>
      <c r="AC90" s="149"/>
      <c r="AD90" s="184">
        <f t="shared" si="12"/>
        <v>0</v>
      </c>
      <c r="AE90" s="215" t="s">
        <v>37</v>
      </c>
      <c r="AF90" s="228"/>
      <c r="AG90" s="228">
        <v>0</v>
      </c>
      <c r="AH90" s="229"/>
      <c r="AI90" s="212">
        <f t="shared" si="8"/>
        <v>0</v>
      </c>
    </row>
    <row r="91" spans="1:35" s="27" customFormat="1" ht="15">
      <c r="A91" s="393"/>
      <c r="B91" s="394"/>
      <c r="C91" s="394"/>
      <c r="D91" s="395"/>
      <c r="E91" s="376">
        <f t="shared" si="9"/>
        <v>0</v>
      </c>
      <c r="F91" s="339"/>
      <c r="G91" s="270"/>
      <c r="H91" s="270"/>
      <c r="I91" s="351"/>
      <c r="J91" s="346"/>
      <c r="K91" s="260" t="s">
        <v>38</v>
      </c>
      <c r="L91" s="43"/>
      <c r="M91" s="20"/>
      <c r="N91" s="13"/>
      <c r="O91" s="52">
        <v>0</v>
      </c>
      <c r="P91" s="15" t="s">
        <v>38</v>
      </c>
      <c r="Q91" s="17"/>
      <c r="R91" s="17"/>
      <c r="S91" s="18"/>
      <c r="T91" s="19">
        <v>0</v>
      </c>
      <c r="U91" s="86" t="s">
        <v>260</v>
      </c>
      <c r="V91" s="77" t="s">
        <v>46</v>
      </c>
      <c r="W91" s="77">
        <v>2</v>
      </c>
      <c r="X91" s="78">
        <v>150</v>
      </c>
      <c r="Y91" s="113">
        <f t="shared" si="13"/>
        <v>300</v>
      </c>
      <c r="Z91" s="136" t="s">
        <v>260</v>
      </c>
      <c r="AA91" s="137" t="s">
        <v>46</v>
      </c>
      <c r="AB91" s="190"/>
      <c r="AC91" s="149"/>
      <c r="AD91" s="184">
        <f>AC91*AB91</f>
        <v>0</v>
      </c>
      <c r="AE91" s="215" t="s">
        <v>260</v>
      </c>
      <c r="AF91" s="228"/>
      <c r="AG91" s="228">
        <v>0</v>
      </c>
      <c r="AH91" s="229"/>
      <c r="AI91" s="212">
        <f t="shared" si="8"/>
        <v>0</v>
      </c>
    </row>
    <row r="92" spans="1:35" s="27" customFormat="1" ht="30">
      <c r="A92" s="393"/>
      <c r="B92" s="394"/>
      <c r="C92" s="394"/>
      <c r="D92" s="395"/>
      <c r="E92" s="376">
        <f t="shared" si="9"/>
        <v>0</v>
      </c>
      <c r="F92" s="339"/>
      <c r="G92" s="270"/>
      <c r="H92" s="270"/>
      <c r="I92" s="351"/>
      <c r="J92" s="346"/>
      <c r="K92" s="267"/>
      <c r="L92" s="126"/>
      <c r="M92" s="103"/>
      <c r="N92" s="63"/>
      <c r="O92" s="127"/>
      <c r="P92" s="64" t="s">
        <v>74</v>
      </c>
      <c r="Q92" s="66"/>
      <c r="R92" s="66"/>
      <c r="S92" s="67"/>
      <c r="T92" s="128">
        <v>0</v>
      </c>
      <c r="U92" s="87" t="s">
        <v>74</v>
      </c>
      <c r="V92" s="94"/>
      <c r="W92" s="94"/>
      <c r="X92" s="95"/>
      <c r="Y92" s="114">
        <v>0</v>
      </c>
      <c r="Z92" s="136" t="s">
        <v>74</v>
      </c>
      <c r="AA92" s="137" t="s">
        <v>46</v>
      </c>
      <c r="AB92" s="190">
        <v>2</v>
      </c>
      <c r="AC92" s="149">
        <v>5000</v>
      </c>
      <c r="AD92" s="184">
        <f>AC92*AB92</f>
        <v>10000</v>
      </c>
      <c r="AE92" s="215" t="s">
        <v>74</v>
      </c>
      <c r="AF92" s="228"/>
      <c r="AG92" s="228">
        <v>0</v>
      </c>
      <c r="AH92" s="229"/>
      <c r="AI92" s="212">
        <f t="shared" si="8"/>
        <v>0</v>
      </c>
    </row>
    <row r="93" spans="1:35" s="27" customFormat="1" ht="15">
      <c r="A93" s="393"/>
      <c r="B93" s="394"/>
      <c r="C93" s="394"/>
      <c r="D93" s="395"/>
      <c r="E93" s="376">
        <f t="shared" si="9"/>
        <v>0</v>
      </c>
      <c r="F93" s="339"/>
      <c r="G93" s="270"/>
      <c r="H93" s="270"/>
      <c r="I93" s="351"/>
      <c r="J93" s="346"/>
      <c r="K93" s="267"/>
      <c r="L93" s="126"/>
      <c r="M93" s="103"/>
      <c r="N93" s="63"/>
      <c r="O93" s="127"/>
      <c r="P93" s="64"/>
      <c r="Q93" s="66"/>
      <c r="R93" s="66"/>
      <c r="S93" s="67"/>
      <c r="T93" s="128">
        <v>0</v>
      </c>
      <c r="U93" s="87" t="s">
        <v>290</v>
      </c>
      <c r="V93" s="94"/>
      <c r="W93" s="94"/>
      <c r="X93" s="95"/>
      <c r="Y93" s="114">
        <v>0</v>
      </c>
      <c r="Z93" s="136" t="s">
        <v>290</v>
      </c>
      <c r="AA93" s="137" t="s">
        <v>46</v>
      </c>
      <c r="AB93" s="190">
        <v>2</v>
      </c>
      <c r="AC93" s="149">
        <v>1000</v>
      </c>
      <c r="AD93" s="184">
        <f>AC93*AB93</f>
        <v>2000</v>
      </c>
      <c r="AE93" s="215" t="s">
        <v>290</v>
      </c>
      <c r="AF93" s="228"/>
      <c r="AG93" s="228">
        <v>0</v>
      </c>
      <c r="AH93" s="229"/>
      <c r="AI93" s="212">
        <f t="shared" si="8"/>
        <v>0</v>
      </c>
    </row>
    <row r="94" spans="1:35" s="27" customFormat="1" ht="15">
      <c r="A94" s="393"/>
      <c r="B94" s="394"/>
      <c r="C94" s="394"/>
      <c r="D94" s="395"/>
      <c r="E94" s="376">
        <f t="shared" si="9"/>
        <v>0</v>
      </c>
      <c r="F94" s="339"/>
      <c r="G94" s="270"/>
      <c r="H94" s="270"/>
      <c r="I94" s="351"/>
      <c r="J94" s="346"/>
      <c r="K94" s="267"/>
      <c r="L94" s="126"/>
      <c r="M94" s="103"/>
      <c r="N94" s="63"/>
      <c r="O94" s="127"/>
      <c r="P94" s="64"/>
      <c r="Q94" s="66"/>
      <c r="R94" s="66"/>
      <c r="S94" s="67"/>
      <c r="T94" s="128">
        <v>0</v>
      </c>
      <c r="U94" s="87"/>
      <c r="V94" s="94"/>
      <c r="W94" s="94"/>
      <c r="X94" s="95"/>
      <c r="Y94" s="114">
        <v>0</v>
      </c>
      <c r="Z94" s="203"/>
      <c r="AA94" s="204"/>
      <c r="AB94" s="205"/>
      <c r="AC94" s="206"/>
      <c r="AD94" s="207"/>
      <c r="AE94" s="227" t="s">
        <v>363</v>
      </c>
      <c r="AF94" s="228"/>
      <c r="AG94" s="228">
        <v>2</v>
      </c>
      <c r="AH94" s="229">
        <v>350</v>
      </c>
      <c r="AI94" s="212">
        <f t="shared" si="8"/>
        <v>700</v>
      </c>
    </row>
    <row r="95" spans="1:35" s="238" customFormat="1" ht="16.5" thickBot="1">
      <c r="A95" s="480" t="s">
        <v>456</v>
      </c>
      <c r="B95" s="481"/>
      <c r="C95" s="481"/>
      <c r="D95" s="482"/>
      <c r="E95" s="377">
        <f>SUM(E67:E94)</f>
        <v>115750</v>
      </c>
      <c r="F95" s="509" t="s">
        <v>471</v>
      </c>
      <c r="G95" s="510"/>
      <c r="H95" s="510"/>
      <c r="I95" s="511"/>
      <c r="J95" s="341">
        <f>168252.95-4725.45</f>
        <v>163527.5</v>
      </c>
      <c r="K95" s="432" t="s">
        <v>481</v>
      </c>
      <c r="L95" s="432"/>
      <c r="M95" s="432"/>
      <c r="N95" s="433"/>
      <c r="O95" s="315">
        <f>SUM(O67:O88)</f>
        <v>116085</v>
      </c>
      <c r="P95" s="434" t="s">
        <v>491</v>
      </c>
      <c r="Q95" s="435"/>
      <c r="R95" s="435"/>
      <c r="S95" s="436"/>
      <c r="T95" s="243">
        <f>SUM(T67:T89)</f>
        <v>116200</v>
      </c>
      <c r="U95" s="437" t="s">
        <v>501</v>
      </c>
      <c r="V95" s="438"/>
      <c r="W95" s="438"/>
      <c r="X95" s="439"/>
      <c r="Y95" s="235">
        <f>SUM(Y67:Y91)</f>
        <v>74190</v>
      </c>
      <c r="Z95" s="440" t="s">
        <v>510</v>
      </c>
      <c r="AA95" s="441"/>
      <c r="AB95" s="441"/>
      <c r="AC95" s="442"/>
      <c r="AD95" s="236">
        <f>SUM(AD67:AD93)</f>
        <v>100800</v>
      </c>
      <c r="AE95" s="443" t="s">
        <v>519</v>
      </c>
      <c r="AF95" s="444"/>
      <c r="AG95" s="444"/>
      <c r="AH95" s="445"/>
      <c r="AI95" s="237">
        <f>SUM(AI67:AI94)</f>
        <v>59450</v>
      </c>
    </row>
    <row r="96" spans="1:35" s="27" customFormat="1" ht="15.75" thickBot="1">
      <c r="A96" s="402" t="s">
        <v>454</v>
      </c>
      <c r="B96" s="403" t="s">
        <v>46</v>
      </c>
      <c r="C96" s="403">
        <v>1</v>
      </c>
      <c r="D96" s="404">
        <v>3500</v>
      </c>
      <c r="E96" s="405">
        <f>D96*C96</f>
        <v>3500</v>
      </c>
      <c r="F96" s="360" t="s">
        <v>171</v>
      </c>
      <c r="G96" s="361" t="s">
        <v>172</v>
      </c>
      <c r="H96" s="361">
        <v>1</v>
      </c>
      <c r="I96" s="362">
        <v>4725.45</v>
      </c>
      <c r="J96" s="363">
        <f>I96*H96</f>
        <v>4725.45</v>
      </c>
      <c r="K96" s="294" t="s">
        <v>171</v>
      </c>
      <c r="L96" s="295" t="s">
        <v>172</v>
      </c>
      <c r="M96" s="296">
        <v>1</v>
      </c>
      <c r="N96" s="297">
        <v>4000</v>
      </c>
      <c r="O96" s="298">
        <f t="shared" si="11"/>
        <v>4000</v>
      </c>
      <c r="P96" s="303" t="s">
        <v>191</v>
      </c>
      <c r="Q96" s="304" t="s">
        <v>46</v>
      </c>
      <c r="R96" s="304">
        <v>1</v>
      </c>
      <c r="S96" s="305">
        <v>4500</v>
      </c>
      <c r="T96" s="306">
        <f t="shared" si="10"/>
        <v>4500</v>
      </c>
      <c r="U96" s="271" t="s">
        <v>48</v>
      </c>
      <c r="V96" s="272" t="s">
        <v>46</v>
      </c>
      <c r="W96" s="272">
        <v>1</v>
      </c>
      <c r="X96" s="273">
        <v>4800</v>
      </c>
      <c r="Y96" s="274">
        <f t="shared" si="13"/>
        <v>4800</v>
      </c>
      <c r="Z96" s="278" t="s">
        <v>48</v>
      </c>
      <c r="AA96" s="279" t="s">
        <v>46</v>
      </c>
      <c r="AB96" s="280">
        <v>2</v>
      </c>
      <c r="AC96" s="281">
        <v>3000</v>
      </c>
      <c r="AD96" s="282">
        <f>AC96*AB96</f>
        <v>6000</v>
      </c>
      <c r="AE96" s="287" t="s">
        <v>171</v>
      </c>
      <c r="AF96" s="288" t="s">
        <v>46</v>
      </c>
      <c r="AG96" s="288">
        <v>1</v>
      </c>
      <c r="AH96" s="289">
        <v>3000</v>
      </c>
      <c r="AI96" s="290">
        <f t="shared" si="8"/>
        <v>3000</v>
      </c>
    </row>
    <row r="97" spans="1:35" s="99" customFormat="1" ht="19.5" thickBot="1">
      <c r="A97" s="320" t="s">
        <v>455</v>
      </c>
      <c r="B97" s="310"/>
      <c r="C97" s="310"/>
      <c r="D97" s="311" t="s">
        <v>190</v>
      </c>
      <c r="E97" s="312">
        <f>E96+E95+E59+E54+E40+E32+E20+E14+E11</f>
        <v>451650</v>
      </c>
      <c r="F97" s="319" t="s">
        <v>418</v>
      </c>
      <c r="G97" s="316"/>
      <c r="H97" s="316"/>
      <c r="I97" s="317" t="s">
        <v>190</v>
      </c>
      <c r="J97" s="318">
        <v>470987.66</v>
      </c>
      <c r="K97" s="321" t="s">
        <v>129</v>
      </c>
      <c r="L97" s="299"/>
      <c r="M97" s="300"/>
      <c r="N97" s="301" t="s">
        <v>190</v>
      </c>
      <c r="O97" s="302">
        <f>O11+O14+O20+O29+O32+O40+O54+O59+O65+O95+O96</f>
        <v>430132</v>
      </c>
      <c r="P97" s="322" t="s">
        <v>446</v>
      </c>
      <c r="Q97" s="307"/>
      <c r="R97" s="307"/>
      <c r="S97" s="308" t="s">
        <v>190</v>
      </c>
      <c r="T97" s="309">
        <f>T96+T95+T65+T59+T54+T40+T32+T29+T20+T14+T11</f>
        <v>375010</v>
      </c>
      <c r="U97" s="323" t="s">
        <v>220</v>
      </c>
      <c r="V97" s="275"/>
      <c r="W97" s="275"/>
      <c r="X97" s="276" t="s">
        <v>190</v>
      </c>
      <c r="Y97" s="277">
        <f>Y96+Y95+Y65+Y59+Y54+Y40+Y32+Y29+Y20+Y11</f>
        <v>298428</v>
      </c>
      <c r="Z97" s="324" t="s">
        <v>276</v>
      </c>
      <c r="AA97" s="283"/>
      <c r="AB97" s="284"/>
      <c r="AC97" s="285" t="s">
        <v>190</v>
      </c>
      <c r="AD97" s="286">
        <f>AD96+AD95+AD65+AD59+AD54+AD40+AD32+AD29+AD20+AD14+AD11</f>
        <v>429760</v>
      </c>
      <c r="AE97" s="325" t="s">
        <v>325</v>
      </c>
      <c r="AF97" s="291"/>
      <c r="AG97" s="291"/>
      <c r="AH97" s="292" t="s">
        <v>190</v>
      </c>
      <c r="AI97" s="293">
        <f>AI96+AI95+AI65+AI59+AI54+AI40+AI32+AI29+AI20+AI14+AI11</f>
        <v>300623</v>
      </c>
    </row>
    <row r="98" spans="1:35" s="99" customFormat="1" ht="147" customHeight="1" thickBot="1">
      <c r="A98" s="498" t="s">
        <v>588</v>
      </c>
      <c r="B98" s="499"/>
      <c r="C98" s="499"/>
      <c r="D98" s="499"/>
      <c r="E98" s="500"/>
      <c r="F98" s="406" t="s">
        <v>528</v>
      </c>
      <c r="G98" s="407"/>
      <c r="H98" s="407"/>
      <c r="I98" s="407"/>
      <c r="J98" s="408"/>
      <c r="K98" s="474" t="s">
        <v>274</v>
      </c>
      <c r="L98" s="475"/>
      <c r="M98" s="475"/>
      <c r="N98" s="475"/>
      <c r="O98" s="476"/>
      <c r="P98" s="417" t="s">
        <v>587</v>
      </c>
      <c r="Q98" s="418"/>
      <c r="R98" s="418"/>
      <c r="S98" s="418"/>
      <c r="T98" s="419"/>
      <c r="U98" s="406" t="s">
        <v>585</v>
      </c>
      <c r="V98" s="409"/>
      <c r="W98" s="409"/>
      <c r="X98" s="409"/>
      <c r="Y98" s="410"/>
      <c r="Z98" s="411"/>
      <c r="AA98" s="412"/>
      <c r="AB98" s="412"/>
      <c r="AC98" s="412"/>
      <c r="AD98" s="413"/>
      <c r="AE98" s="414" t="s">
        <v>586</v>
      </c>
      <c r="AF98" s="415"/>
      <c r="AG98" s="415"/>
      <c r="AH98" s="415"/>
      <c r="AI98" s="416"/>
    </row>
  </sheetData>
  <sheetProtection/>
  <mergeCells count="91">
    <mergeCell ref="A66:E66"/>
    <mergeCell ref="F66:J66"/>
    <mergeCell ref="A95:D95"/>
    <mergeCell ref="A98:E98"/>
    <mergeCell ref="F11:I11"/>
    <mergeCell ref="F14:I14"/>
    <mergeCell ref="F20:I20"/>
    <mergeCell ref="F29:I29"/>
    <mergeCell ref="F32:I32"/>
    <mergeCell ref="F40:I40"/>
    <mergeCell ref="F54:I54"/>
    <mergeCell ref="F59:I59"/>
    <mergeCell ref="F95:I95"/>
    <mergeCell ref="F65:I65"/>
    <mergeCell ref="A65:D65"/>
    <mergeCell ref="A29:D29"/>
    <mergeCell ref="A32:D32"/>
    <mergeCell ref="A40:D40"/>
    <mergeCell ref="A54:D54"/>
    <mergeCell ref="A59:D59"/>
    <mergeCell ref="F1:J1"/>
    <mergeCell ref="A1:E1"/>
    <mergeCell ref="A11:D11"/>
    <mergeCell ref="A14:D14"/>
    <mergeCell ref="A20:D20"/>
    <mergeCell ref="K95:N95"/>
    <mergeCell ref="P95:S95"/>
    <mergeCell ref="U95:X95"/>
    <mergeCell ref="AE95:AH95"/>
    <mergeCell ref="Z95:AC95"/>
    <mergeCell ref="K65:N65"/>
    <mergeCell ref="P65:S65"/>
    <mergeCell ref="U65:X65"/>
    <mergeCell ref="Z65:AC65"/>
    <mergeCell ref="AE65:AH65"/>
    <mergeCell ref="K59:N59"/>
    <mergeCell ref="P59:S59"/>
    <mergeCell ref="U59:X59"/>
    <mergeCell ref="AE59:AH59"/>
    <mergeCell ref="Z59:AC59"/>
    <mergeCell ref="K54:N54"/>
    <mergeCell ref="P54:S54"/>
    <mergeCell ref="U54:X54"/>
    <mergeCell ref="AE54:AH54"/>
    <mergeCell ref="Z54:AC54"/>
    <mergeCell ref="U29:X29"/>
    <mergeCell ref="AE29:AH29"/>
    <mergeCell ref="Z29:AC29"/>
    <mergeCell ref="K40:N40"/>
    <mergeCell ref="P40:S40"/>
    <mergeCell ref="U40:X40"/>
    <mergeCell ref="Z40:AC40"/>
    <mergeCell ref="AE40:AH40"/>
    <mergeCell ref="K32:N32"/>
    <mergeCell ref="P32:S32"/>
    <mergeCell ref="K29:N29"/>
    <mergeCell ref="P29:S29"/>
    <mergeCell ref="U32:X32"/>
    <mergeCell ref="Z32:AC32"/>
    <mergeCell ref="AE32:AH32"/>
    <mergeCell ref="AE14:AH14"/>
    <mergeCell ref="Z14:AC14"/>
    <mergeCell ref="K20:N20"/>
    <mergeCell ref="P20:S20"/>
    <mergeCell ref="U20:X20"/>
    <mergeCell ref="Z20:AC20"/>
    <mergeCell ref="AE20:AH20"/>
    <mergeCell ref="P14:S14"/>
    <mergeCell ref="U14:X14"/>
    <mergeCell ref="Z1:AD1"/>
    <mergeCell ref="Z66:AD66"/>
    <mergeCell ref="AE1:AI1"/>
    <mergeCell ref="AE66:AI66"/>
    <mergeCell ref="K11:N11"/>
    <mergeCell ref="P11:S11"/>
    <mergeCell ref="U11:X11"/>
    <mergeCell ref="Z11:AC11"/>
    <mergeCell ref="AE11:AH11"/>
    <mergeCell ref="K14:N14"/>
    <mergeCell ref="K66:O66"/>
    <mergeCell ref="P66:T66"/>
    <mergeCell ref="K1:O1"/>
    <mergeCell ref="P1:T1"/>
    <mergeCell ref="U1:Y1"/>
    <mergeCell ref="U66:Y66"/>
    <mergeCell ref="F98:J98"/>
    <mergeCell ref="U98:Y98"/>
    <mergeCell ref="Z98:AD98"/>
    <mergeCell ref="AE98:AI98"/>
    <mergeCell ref="P98:T98"/>
    <mergeCell ref="K98:O98"/>
  </mergeCells>
  <printOptions/>
  <pageMargins left="0.7" right="0.7" top="0.75" bottom="0.75" header="0.3" footer="0.3"/>
  <pageSetup horizontalDpi="600" verticalDpi="600" orientation="portrait" paperSize="9" scale="1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6553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Александр</cp:lastModifiedBy>
  <cp:lastPrinted>2018-05-07T09:34:02Z</cp:lastPrinted>
  <dcterms:created xsi:type="dcterms:W3CDTF">2018-04-04T16:10:25Z</dcterms:created>
  <dcterms:modified xsi:type="dcterms:W3CDTF">2018-05-07T09:36:45Z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